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OJ Salary Cap\DOJ Templates\"/>
    </mc:Choice>
  </mc:AlternateContent>
  <xr:revisionPtr revIDLastSave="0" documentId="8_{5D3A7CE2-819C-4657-85D7-22948542EDA8}" xr6:coauthVersionLast="45" xr6:coauthVersionMax="45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28680" yWindow="-75" windowWidth="29040" windowHeight="1572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8" i="2"/>
  <c r="C9" i="3"/>
  <c r="C8" i="3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<sst xmlns="http://schemas.openxmlformats.org/spreadsheetml/2006/main" count="101" uniqueCount="44">
  <si>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</si>
  <si>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</si>
  <si>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</si>
  <si>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</si>
  <si>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</si>
  <si>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</si>
  <si>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</si>
  <si>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</si>
  <si>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</si>
  <si>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</si>
  <si>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</si>
  <si>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</si>
  <si>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</si>
  <si>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</si>
  <si>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</si>
  <si>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</si>
  <si>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</si>
  <si>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</si>
  <si>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</si>
  <si>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</si>
  <si>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</si>
  <si>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</si>
  <si>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</si>
  <si>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</si>
  <si>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</si>
  <si>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</si>
  <si>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</si>
  <si>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</si>
  <si>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</si>
  <si>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</si>
  <si>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</si>
  <si>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</si>
  <si>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</si>
  <si>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</si>
  <si>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</si>
  <si>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</si>
  <si>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</si>
  <si>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</si>
  <si>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</si>
  <si>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</si>
  <si>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</si>
  <si>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</si>
  <si>
    <t>Department of Justice Awards ONLY</t>
  </si>
  <si>
    <t>Only Applicable if award total is &gt;$250,000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</si>
</sst>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 wrapText="1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 applyProtection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/>
    <xf numFmtId="0" fontId="0" fillId="2" borderId="0" xfId="0" applyFill="1" applyProtection="1">
      <protection locked="0"/>
    </xf>
    <xf numFmtId="0" fontId="3" fillId="0" borderId="0" xfId="0" applyFont="1" applyAlignment="1" applyProtection="1"/>
    <xf numFmtId="0" fontId="3" fillId="0" borderId="0" xfId="0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65" style="12" bestFit="1" customWidth="1"/>
    <col min="2" max="2" width="24" style="12" customWidth="1"/>
    <col min="3" max="3" width="21.5703125" style="12" bestFit="1" customWidth="1"/>
    <col min="4" max="13" width="14.28515625" style="12" bestFit="1" customWidth="1"/>
    <col min="14" max="18" width="9.140625" style="12"/>
    <col min="19" max="19" width="10" style="12" bestFit="1" customWidth="1"/>
    <col min="20" max="16384" width="9.140625" style="12"/>
  </cols>
  <sheetData>
    <row r="1" spans="1:13" x14ac:dyDescent="0.25">
      <c r="B1" s="13" t="s">
        <v>19</v>
      </c>
      <c r="C1" s="21"/>
    </row>
    <row r="2" spans="1:13" x14ac:dyDescent="0.25">
      <c r="B2" s="13" t="s">
        <v>22</v>
      </c>
      <c r="C2" s="21"/>
      <c r="E2" s="28" t="s">
        <v>42</v>
      </c>
      <c r="F2" s="29"/>
      <c r="G2" s="29"/>
    </row>
    <row r="3" spans="1:13" x14ac:dyDescent="0.25">
      <c r="B3" s="13" t="s">
        <v>23</v>
      </c>
      <c r="C3" s="22"/>
      <c r="E3" s="28" t="s">
        <v>43</v>
      </c>
      <c r="F3" s="29"/>
      <c r="G3" s="29"/>
    </row>
    <row r="4" spans="1:13" x14ac:dyDescent="0.25">
      <c r="B4" s="13" t="s">
        <v>32</v>
      </c>
      <c r="C4" s="22" t="s">
        <v>35</v>
      </c>
    </row>
    <row r="5" spans="1:13" x14ac:dyDescent="0.25">
      <c r="B5" s="13" t="s">
        <v>0</v>
      </c>
      <c r="C5" s="21" t="s">
        <v>36</v>
      </c>
    </row>
    <row r="6" spans="1:13" x14ac:dyDescent="0.25">
      <c r="B6" s="13" t="s">
        <v>1</v>
      </c>
      <c r="C6" s="23">
        <v>1</v>
      </c>
    </row>
    <row r="7" spans="1:13" ht="30" x14ac:dyDescent="0.25">
      <c r="B7" s="14" t="s">
        <v>31</v>
      </c>
      <c r="C7" s="24">
        <v>310000</v>
      </c>
    </row>
    <row r="8" spans="1:13" ht="30" x14ac:dyDescent="0.25">
      <c r="B8" s="14" t="s">
        <v>38</v>
      </c>
      <c r="C8" s="3">
        <v>233310</v>
      </c>
    </row>
    <row r="9" spans="1:13" ht="30" x14ac:dyDescent="0.25">
      <c r="B9" s="14" t="s">
        <v>39</v>
      </c>
      <c r="C9" s="3">
        <v>244090</v>
      </c>
    </row>
    <row r="10" spans="1:13" x14ac:dyDescent="0.25">
      <c r="B10" s="13" t="s">
        <v>2</v>
      </c>
      <c r="C10" s="15">
        <v>12</v>
      </c>
    </row>
    <row r="12" spans="1:13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25">
      <c r="A13" s="2" t="s">
        <v>24</v>
      </c>
      <c r="B13" s="16">
        <f>$C$7/$C$10</f>
        <v>25833.333333333332</v>
      </c>
      <c r="C13" s="16">
        <f t="shared" ref="C13:M13" si="0">$C$7/$C$10</f>
        <v>25833.333333333332</v>
      </c>
      <c r="D13" s="16">
        <f t="shared" si="0"/>
        <v>25833.333333333332</v>
      </c>
      <c r="E13" s="16">
        <f t="shared" si="0"/>
        <v>25833.333333333332</v>
      </c>
      <c r="F13" s="16">
        <f t="shared" si="0"/>
        <v>25833.333333333332</v>
      </c>
      <c r="G13" s="16">
        <f t="shared" si="0"/>
        <v>25833.333333333332</v>
      </c>
      <c r="H13" s="16">
        <f t="shared" si="0"/>
        <v>25833.333333333332</v>
      </c>
      <c r="I13" s="16">
        <f t="shared" si="0"/>
        <v>25833.333333333332</v>
      </c>
      <c r="J13" s="16">
        <f t="shared" si="0"/>
        <v>25833.333333333332</v>
      </c>
      <c r="K13" s="16">
        <f t="shared" si="0"/>
        <v>25833.333333333332</v>
      </c>
      <c r="L13" s="16">
        <f t="shared" si="0"/>
        <v>25833.333333333332</v>
      </c>
      <c r="M13" s="16">
        <f t="shared" si="0"/>
        <v>25833.333333333332</v>
      </c>
    </row>
    <row r="14" spans="1:13" x14ac:dyDescent="0.25">
      <c r="A14" s="4" t="s">
        <v>16</v>
      </c>
      <c r="B14" s="25">
        <v>0.11</v>
      </c>
      <c r="C14" s="25">
        <v>0.11</v>
      </c>
      <c r="D14" s="25">
        <v>0.11260000000000001</v>
      </c>
      <c r="E14" s="25">
        <v>0.11260000000000001</v>
      </c>
      <c r="F14" s="25">
        <v>0.11260000000000001</v>
      </c>
      <c r="G14" s="25">
        <v>0.11260000000000001</v>
      </c>
      <c r="H14" s="25">
        <v>0.11260000000000001</v>
      </c>
      <c r="I14" s="25">
        <v>0.11260000000000001</v>
      </c>
      <c r="J14" s="25">
        <v>0.11260000000000001</v>
      </c>
      <c r="K14" s="25">
        <v>0.12</v>
      </c>
      <c r="L14" s="25">
        <v>0.12</v>
      </c>
      <c r="M14" s="25">
        <v>0.12</v>
      </c>
    </row>
    <row r="15" spans="1:13" x14ac:dyDescent="0.25">
      <c r="A15" s="4" t="s">
        <v>25</v>
      </c>
      <c r="B15" s="17">
        <f>B13*B14</f>
        <v>2841.6666666666665</v>
      </c>
      <c r="C15" s="17">
        <f t="shared" ref="C15:M15" si="1">C13*C14</f>
        <v>2841.6666666666665</v>
      </c>
      <c r="D15" s="17">
        <f t="shared" si="1"/>
        <v>2908.8333333333335</v>
      </c>
      <c r="E15" s="17">
        <f t="shared" si="1"/>
        <v>2908.8333333333335</v>
      </c>
      <c r="F15" s="17">
        <f t="shared" si="1"/>
        <v>2908.8333333333335</v>
      </c>
      <c r="G15" s="17">
        <f t="shared" si="1"/>
        <v>2908.8333333333335</v>
      </c>
      <c r="H15" s="17">
        <f t="shared" si="1"/>
        <v>2908.8333333333335</v>
      </c>
      <c r="I15" s="17">
        <f t="shared" si="1"/>
        <v>2908.8333333333335</v>
      </c>
      <c r="J15" s="17">
        <f t="shared" si="1"/>
        <v>2908.8333333333335</v>
      </c>
      <c r="K15" s="17">
        <f t="shared" si="1"/>
        <v>3099.9999999999995</v>
      </c>
      <c r="L15" s="17">
        <f t="shared" si="1"/>
        <v>3099.9999999999995</v>
      </c>
      <c r="M15" s="17">
        <f t="shared" si="1"/>
        <v>3099.9999999999995</v>
      </c>
    </row>
    <row r="16" spans="1:13" x14ac:dyDescent="0.25">
      <c r="A16" s="4" t="s">
        <v>17</v>
      </c>
      <c r="B16" s="17">
        <f>(($C$8)/$C$10)*B14</f>
        <v>2138.6750000000002</v>
      </c>
      <c r="C16" s="17">
        <f t="shared" ref="C16:G16" si="2">(($C$8)/$C$10)*C14</f>
        <v>2138.6750000000002</v>
      </c>
      <c r="D16" s="17">
        <f t="shared" si="2"/>
        <v>2189.2255</v>
      </c>
      <c r="E16" s="17">
        <f t="shared" si="2"/>
        <v>2189.2255</v>
      </c>
      <c r="F16" s="17">
        <f t="shared" si="2"/>
        <v>2189.2255</v>
      </c>
      <c r="G16" s="17">
        <f t="shared" si="2"/>
        <v>2189.2255</v>
      </c>
      <c r="H16" s="17">
        <f>(($C$9)/$C$10)*H14</f>
        <v>2290.3778333333335</v>
      </c>
      <c r="I16" s="17">
        <f>(($C$9)/$C$10)*I14</f>
        <v>2290.3778333333335</v>
      </c>
      <c r="J16" s="17">
        <f t="shared" ref="J16:M16" si="3">(($C$9)/$C$10)*J14</f>
        <v>2290.3778333333335</v>
      </c>
      <c r="K16" s="17">
        <f t="shared" si="3"/>
        <v>2440.8999999999996</v>
      </c>
      <c r="L16" s="17">
        <f t="shared" si="3"/>
        <v>2440.8999999999996</v>
      </c>
      <c r="M16" s="17">
        <f t="shared" si="3"/>
        <v>2440.8999999999996</v>
      </c>
    </row>
    <row r="17" spans="1:13" x14ac:dyDescent="0.25">
      <c r="A17" s="4" t="s">
        <v>18</v>
      </c>
      <c r="B17" s="17">
        <f t="shared" ref="B17:M17" si="4">(($C$7/$C$10)*B14)-B16</f>
        <v>702.99166666666633</v>
      </c>
      <c r="C17" s="17">
        <f t="shared" si="4"/>
        <v>702.99166666666633</v>
      </c>
      <c r="D17" s="17">
        <f t="shared" si="4"/>
        <v>719.60783333333347</v>
      </c>
      <c r="E17" s="17">
        <f t="shared" si="4"/>
        <v>719.60783333333347</v>
      </c>
      <c r="F17" s="17">
        <f t="shared" si="4"/>
        <v>719.60783333333347</v>
      </c>
      <c r="G17" s="17">
        <f t="shared" si="4"/>
        <v>719.60783333333347</v>
      </c>
      <c r="H17" s="17">
        <f t="shared" si="4"/>
        <v>618.45550000000003</v>
      </c>
      <c r="I17" s="17">
        <f t="shared" si="4"/>
        <v>618.45550000000003</v>
      </c>
      <c r="J17" s="17">
        <f t="shared" si="4"/>
        <v>618.45550000000003</v>
      </c>
      <c r="K17" s="17">
        <f t="shared" si="4"/>
        <v>659.09999999999991</v>
      </c>
      <c r="L17" s="17">
        <f t="shared" si="4"/>
        <v>659.09999999999991</v>
      </c>
      <c r="M17" s="17">
        <f t="shared" si="4"/>
        <v>659.09999999999991</v>
      </c>
    </row>
    <row r="18" spans="1:13" x14ac:dyDescent="0.25">
      <c r="A18" s="4" t="s">
        <v>26</v>
      </c>
      <c r="B18" s="18">
        <f>ROUNDDOWN((B16/($C$7/$C$10)),4)</f>
        <v>8.2699999999999996E-2</v>
      </c>
      <c r="C18" s="18">
        <f t="shared" ref="C18:M18" si="5">ROUNDDOWN((C16/($C$7/$C$10)),4)</f>
        <v>8.2699999999999996E-2</v>
      </c>
      <c r="D18" s="18">
        <f t="shared" si="5"/>
        <v>8.4699999999999998E-2</v>
      </c>
      <c r="E18" s="18">
        <f t="shared" si="5"/>
        <v>8.4699999999999998E-2</v>
      </c>
      <c r="F18" s="18">
        <f t="shared" si="5"/>
        <v>8.4699999999999998E-2</v>
      </c>
      <c r="G18" s="18">
        <f t="shared" si="5"/>
        <v>8.4699999999999998E-2</v>
      </c>
      <c r="H18" s="18">
        <f t="shared" si="5"/>
        <v>8.8599999999999998E-2</v>
      </c>
      <c r="I18" s="18">
        <f t="shared" si="5"/>
        <v>8.8599999999999998E-2</v>
      </c>
      <c r="J18" s="18">
        <f t="shared" si="5"/>
        <v>8.8599999999999998E-2</v>
      </c>
      <c r="K18" s="18">
        <f t="shared" si="5"/>
        <v>9.4399999999999998E-2</v>
      </c>
      <c r="L18" s="18">
        <f t="shared" si="5"/>
        <v>9.4399999999999998E-2</v>
      </c>
      <c r="M18" s="18">
        <f t="shared" si="5"/>
        <v>9.4399999999999998E-2</v>
      </c>
    </row>
    <row r="19" spans="1:13" x14ac:dyDescent="0.25">
      <c r="A19" s="4" t="s">
        <v>27</v>
      </c>
      <c r="B19" s="18">
        <f>ROUNDUP((B17/($C$7/$C$10)),4)</f>
        <v>2.7299999999999998E-2</v>
      </c>
      <c r="C19" s="18">
        <f t="shared" ref="C19:M19" si="6">ROUNDUP((C17/($C$7/$C$10)),4)</f>
        <v>2.7299999999999998E-2</v>
      </c>
      <c r="D19" s="18">
        <f t="shared" si="6"/>
        <v>2.7899999999999998E-2</v>
      </c>
      <c r="E19" s="18">
        <f t="shared" si="6"/>
        <v>2.7899999999999998E-2</v>
      </c>
      <c r="F19" s="18">
        <f t="shared" si="6"/>
        <v>2.7899999999999998E-2</v>
      </c>
      <c r="G19" s="18">
        <f t="shared" si="6"/>
        <v>2.7899999999999998E-2</v>
      </c>
      <c r="H19" s="18">
        <f t="shared" si="6"/>
        <v>2.4E-2</v>
      </c>
      <c r="I19" s="18">
        <f t="shared" si="6"/>
        <v>2.4E-2</v>
      </c>
      <c r="J19" s="18">
        <f t="shared" si="6"/>
        <v>2.4E-2</v>
      </c>
      <c r="K19" s="18">
        <f t="shared" si="6"/>
        <v>2.5599999999999998E-2</v>
      </c>
      <c r="L19" s="18">
        <f t="shared" si="6"/>
        <v>2.5599999999999998E-2</v>
      </c>
      <c r="M19" s="18">
        <f t="shared" si="6"/>
        <v>2.5599999999999998E-2</v>
      </c>
    </row>
    <row r="20" spans="1:13" x14ac:dyDescent="0.25">
      <c r="A20" s="11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25">
      <c r="A21" s="26" t="s">
        <v>37</v>
      </c>
    </row>
    <row r="25" spans="1:13" x14ac:dyDescent="0.25">
      <c r="C25" s="20"/>
    </row>
  </sheetData>
  <sheetProtection algorithmName="SHA-512" hashValue="ALmA5SPfCsnjttYarvij/y9bZMK/gkLGoNa7poEexL1AAHrDn7s/9D+Sxfyl1akkWAlZ0ybe2gPQN0b1wqs++Q==" saltValue="e5WS4ernXfvFGhZTyegQ/A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mergeCells count="2">
    <mergeCell ref="E2:G2"/>
    <mergeCell ref="E3:G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E14" sqref="E14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2.5703125" customWidth="1"/>
    <col min="4" max="11" width="15.28515625" bestFit="1" customWidth="1"/>
  </cols>
  <sheetData>
    <row r="1" spans="1:11" x14ac:dyDescent="0.25">
      <c r="B1" s="1" t="s">
        <v>19</v>
      </c>
      <c r="C1" s="21"/>
    </row>
    <row r="2" spans="1:11" x14ac:dyDescent="0.25">
      <c r="B2" s="1" t="s">
        <v>22</v>
      </c>
      <c r="C2" s="21"/>
      <c r="E2" s="28" t="s">
        <v>42</v>
      </c>
      <c r="F2" s="29"/>
      <c r="G2" s="29"/>
    </row>
    <row r="3" spans="1:11" x14ac:dyDescent="0.25">
      <c r="B3" s="1" t="s">
        <v>23</v>
      </c>
      <c r="C3" s="22"/>
      <c r="E3" s="28" t="s">
        <v>43</v>
      </c>
      <c r="F3" s="29"/>
      <c r="G3" s="29"/>
    </row>
    <row r="4" spans="1:11" x14ac:dyDescent="0.25">
      <c r="B4" s="1" t="s">
        <v>32</v>
      </c>
      <c r="C4" s="22" t="s">
        <v>33</v>
      </c>
    </row>
    <row r="5" spans="1:11" x14ac:dyDescent="0.25">
      <c r="B5" s="1" t="s">
        <v>0</v>
      </c>
      <c r="C5" s="21" t="s">
        <v>20</v>
      </c>
    </row>
    <row r="6" spans="1:11" x14ac:dyDescent="0.25">
      <c r="B6" s="1" t="s">
        <v>1</v>
      </c>
      <c r="C6" s="23">
        <v>0.75</v>
      </c>
    </row>
    <row r="7" spans="1:11" ht="30" x14ac:dyDescent="0.25">
      <c r="B7" s="5" t="s">
        <v>30</v>
      </c>
      <c r="C7" s="24">
        <v>155000</v>
      </c>
    </row>
    <row r="8" spans="1:11" ht="30" x14ac:dyDescent="0.25">
      <c r="B8" s="5" t="s">
        <v>40</v>
      </c>
      <c r="C8" s="3">
        <f>(C6*(233310/12)*C10)</f>
        <v>145818.75</v>
      </c>
    </row>
    <row r="9" spans="1:11" ht="30" x14ac:dyDescent="0.25">
      <c r="B9" s="5" t="s">
        <v>41</v>
      </c>
      <c r="C9" s="3">
        <f>(C6*(244090/12)*C10)</f>
        <v>152556.25</v>
      </c>
    </row>
    <row r="10" spans="1:11" x14ac:dyDescent="0.25">
      <c r="B10" s="1" t="s">
        <v>2</v>
      </c>
      <c r="C10" s="6">
        <v>10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$C$7/$C$10</f>
        <v>15500</v>
      </c>
      <c r="C13" s="9">
        <f t="shared" ref="C13:K13" si="0">$C$7/$C$10</f>
        <v>15500</v>
      </c>
      <c r="D13" s="9">
        <f t="shared" si="0"/>
        <v>15500</v>
      </c>
      <c r="E13" s="9">
        <f t="shared" si="0"/>
        <v>15500</v>
      </c>
      <c r="F13" s="9">
        <f t="shared" si="0"/>
        <v>15500</v>
      </c>
      <c r="G13" s="9">
        <f t="shared" si="0"/>
        <v>15500</v>
      </c>
      <c r="H13" s="9">
        <f t="shared" si="0"/>
        <v>15500</v>
      </c>
      <c r="I13" s="9">
        <f t="shared" si="0"/>
        <v>15500</v>
      </c>
      <c r="J13" s="9">
        <f t="shared" si="0"/>
        <v>15500</v>
      </c>
      <c r="K13" s="9">
        <f t="shared" si="0"/>
        <v>15500</v>
      </c>
    </row>
    <row r="14" spans="1:11" x14ac:dyDescent="0.25">
      <c r="A14" s="4" t="s">
        <v>16</v>
      </c>
      <c r="B14" s="25">
        <v>0.1</v>
      </c>
      <c r="C14" s="25">
        <v>0.1</v>
      </c>
      <c r="D14" s="25">
        <v>0.1</v>
      </c>
      <c r="E14" s="25">
        <v>0.1</v>
      </c>
      <c r="F14" s="25">
        <v>0.1</v>
      </c>
      <c r="G14" s="25">
        <v>0.1</v>
      </c>
      <c r="H14" s="25">
        <v>0.1</v>
      </c>
      <c r="I14" s="25">
        <v>0.1</v>
      </c>
      <c r="J14" s="25">
        <v>0.1</v>
      </c>
      <c r="K14" s="25">
        <v>0.1</v>
      </c>
    </row>
    <row r="15" spans="1:11" x14ac:dyDescent="0.25">
      <c r="A15" s="4" t="s">
        <v>25</v>
      </c>
      <c r="B15" s="9">
        <f>B13*B14</f>
        <v>1550</v>
      </c>
      <c r="C15" s="9">
        <f t="shared" ref="C15:K15" si="1">C13*C14</f>
        <v>1550</v>
      </c>
      <c r="D15" s="9">
        <f t="shared" si="1"/>
        <v>1550</v>
      </c>
      <c r="E15" s="9">
        <f t="shared" si="1"/>
        <v>1550</v>
      </c>
      <c r="F15" s="9">
        <f t="shared" si="1"/>
        <v>1550</v>
      </c>
      <c r="G15" s="9">
        <f t="shared" si="1"/>
        <v>1550</v>
      </c>
      <c r="H15" s="9">
        <f t="shared" si="1"/>
        <v>1550</v>
      </c>
      <c r="I15" s="9">
        <f t="shared" si="1"/>
        <v>1550</v>
      </c>
      <c r="J15" s="9">
        <f t="shared" si="1"/>
        <v>1550</v>
      </c>
      <c r="K15" s="9">
        <f t="shared" si="1"/>
        <v>1550</v>
      </c>
    </row>
    <row r="16" spans="1:11" x14ac:dyDescent="0.25">
      <c r="A16" s="4" t="s">
        <v>17</v>
      </c>
      <c r="B16" s="9">
        <f>(($C$8)/$C$10)*B14</f>
        <v>1458.1875</v>
      </c>
      <c r="C16" s="9">
        <f t="shared" ref="C16:F16" si="2">(($C$8)/$C$10)*C14</f>
        <v>1458.1875</v>
      </c>
      <c r="D16" s="9">
        <f t="shared" si="2"/>
        <v>1458.1875</v>
      </c>
      <c r="E16" s="9">
        <f t="shared" si="2"/>
        <v>1458.1875</v>
      </c>
      <c r="F16" s="9">
        <f t="shared" si="2"/>
        <v>1458.1875</v>
      </c>
      <c r="G16" s="9">
        <f>(($C$9)/$C$10)*G14</f>
        <v>1525.5625</v>
      </c>
      <c r="H16" s="9">
        <f>((($C$9)/$C$10))*H14</f>
        <v>1525.5625</v>
      </c>
      <c r="I16" s="9">
        <f t="shared" ref="I16:K16" si="3">((($C$9)/$C$10))*I14</f>
        <v>1525.5625</v>
      </c>
      <c r="J16" s="9">
        <f t="shared" si="3"/>
        <v>1525.5625</v>
      </c>
      <c r="K16" s="9">
        <f t="shared" si="3"/>
        <v>1525.5625</v>
      </c>
    </row>
    <row r="17" spans="1:11" x14ac:dyDescent="0.25">
      <c r="A17" s="4" t="s">
        <v>18</v>
      </c>
      <c r="B17" s="9">
        <f>(($C$7/$C$10)*B14)-B16</f>
        <v>91.8125</v>
      </c>
      <c r="C17" s="9">
        <f t="shared" ref="C17:G17" si="4">(($C$7/$C$10)*C14)-C16</f>
        <v>91.8125</v>
      </c>
      <c r="D17" s="9">
        <f t="shared" si="4"/>
        <v>91.8125</v>
      </c>
      <c r="E17" s="9">
        <f t="shared" si="4"/>
        <v>91.8125</v>
      </c>
      <c r="F17" s="9">
        <f t="shared" si="4"/>
        <v>91.8125</v>
      </c>
      <c r="G17" s="9">
        <f t="shared" si="4"/>
        <v>24.4375</v>
      </c>
      <c r="H17" s="9">
        <f>(($C$7/$C$10)*H14)-H16</f>
        <v>24.4375</v>
      </c>
      <c r="I17" s="9">
        <f>(($C$7/$C$10)*I14)-I16</f>
        <v>24.4375</v>
      </c>
      <c r="J17" s="9">
        <f>(($C$7/$C$10)*J14)-J16</f>
        <v>24.4375</v>
      </c>
      <c r="K17" s="9">
        <f>(($C$7/$C$10)*K14)-K16</f>
        <v>24.4375</v>
      </c>
    </row>
    <row r="18" spans="1:11" x14ac:dyDescent="0.25">
      <c r="A18" s="4" t="s">
        <v>28</v>
      </c>
      <c r="B18" s="10">
        <f>ROUNDDOWN((B16/($C$7/$C$10)),4)</f>
        <v>9.4E-2</v>
      </c>
      <c r="C18" s="10">
        <f t="shared" ref="C18:K18" si="5">ROUNDDOWN((C16/($C$7/$C$10)),4)</f>
        <v>9.4E-2</v>
      </c>
      <c r="D18" s="10">
        <f t="shared" si="5"/>
        <v>9.4E-2</v>
      </c>
      <c r="E18" s="10">
        <f t="shared" si="5"/>
        <v>9.4E-2</v>
      </c>
      <c r="F18" s="10">
        <f t="shared" si="5"/>
        <v>9.4E-2</v>
      </c>
      <c r="G18" s="10">
        <f t="shared" si="5"/>
        <v>9.8400000000000001E-2</v>
      </c>
      <c r="H18" s="10">
        <f t="shared" si="5"/>
        <v>9.8400000000000001E-2</v>
      </c>
      <c r="I18" s="10">
        <f t="shared" si="5"/>
        <v>9.8400000000000001E-2</v>
      </c>
      <c r="J18" s="10">
        <f t="shared" si="5"/>
        <v>9.8400000000000001E-2</v>
      </c>
      <c r="K18" s="10">
        <f t="shared" si="5"/>
        <v>9.8400000000000001E-2</v>
      </c>
    </row>
    <row r="19" spans="1:11" x14ac:dyDescent="0.25">
      <c r="A19" s="4" t="s">
        <v>29</v>
      </c>
      <c r="B19" s="10">
        <f>ROUNDUP((B17/($C$7/$C$10)),4)</f>
        <v>6.0000000000000001E-3</v>
      </c>
      <c r="C19" s="10">
        <f t="shared" ref="C19:K19" si="6">ROUNDUP((C17/($C$7/$C$10)),4)</f>
        <v>6.0000000000000001E-3</v>
      </c>
      <c r="D19" s="10">
        <f t="shared" si="6"/>
        <v>6.0000000000000001E-3</v>
      </c>
      <c r="E19" s="10">
        <f t="shared" si="6"/>
        <v>6.0000000000000001E-3</v>
      </c>
      <c r="F19" s="10">
        <f t="shared" si="6"/>
        <v>6.0000000000000001E-3</v>
      </c>
      <c r="G19" s="10">
        <f t="shared" si="6"/>
        <v>1.6000000000000001E-3</v>
      </c>
      <c r="H19" s="10">
        <f t="shared" si="6"/>
        <v>1.6000000000000001E-3</v>
      </c>
      <c r="I19" s="10">
        <f t="shared" si="6"/>
        <v>1.6000000000000001E-3</v>
      </c>
      <c r="J19" s="10">
        <f t="shared" si="6"/>
        <v>1.6000000000000001E-3</v>
      </c>
      <c r="K19" s="10">
        <f t="shared" si="6"/>
        <v>1.6000000000000001E-3</v>
      </c>
    </row>
    <row r="21" spans="1:11" x14ac:dyDescent="0.25">
      <c r="A21" s="27" t="s">
        <v>37</v>
      </c>
    </row>
  </sheetData>
  <sheetProtection algorithmName="SHA-512" hashValue="3ehecqTGyUXoOH78TaqJGAnwSb5g6SRTrzCASn2ZAzKupPHmb0fVz4p5FjIynM1a0lq8bw388mwmkJPYXNBJzg==" saltValue="mAf09bLNhhMoySAebEvT/A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mergeCells count="2">
    <mergeCell ref="E2:G2"/>
    <mergeCell ref="E3:G3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E14" sqref="E14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1.5703125" bestFit="1" customWidth="1"/>
    <col min="4" max="11" width="18" bestFit="1" customWidth="1"/>
  </cols>
  <sheetData>
    <row r="1" spans="1:11" x14ac:dyDescent="0.25">
      <c r="B1" s="1" t="s">
        <v>19</v>
      </c>
      <c r="C1" s="21"/>
    </row>
    <row r="2" spans="1:11" x14ac:dyDescent="0.25">
      <c r="B2" s="1" t="s">
        <v>22</v>
      </c>
      <c r="C2" s="21"/>
      <c r="E2" s="28" t="s">
        <v>42</v>
      </c>
      <c r="F2" s="29"/>
      <c r="G2" s="29"/>
    </row>
    <row r="3" spans="1:11" x14ac:dyDescent="0.25">
      <c r="B3" s="1" t="s">
        <v>23</v>
      </c>
      <c r="C3" s="22"/>
      <c r="E3" s="28" t="s">
        <v>43</v>
      </c>
      <c r="F3" s="29"/>
      <c r="G3" s="29"/>
    </row>
    <row r="4" spans="1:11" x14ac:dyDescent="0.25">
      <c r="B4" s="1" t="s">
        <v>32</v>
      </c>
      <c r="C4" s="22" t="s">
        <v>34</v>
      </c>
    </row>
    <row r="5" spans="1:11" x14ac:dyDescent="0.25">
      <c r="B5" s="1" t="s">
        <v>0</v>
      </c>
      <c r="C5" s="21" t="s">
        <v>21</v>
      </c>
    </row>
    <row r="6" spans="1:11" x14ac:dyDescent="0.25">
      <c r="B6" s="1" t="s">
        <v>1</v>
      </c>
      <c r="C6" s="23">
        <v>1</v>
      </c>
    </row>
    <row r="7" spans="1:11" ht="30" x14ac:dyDescent="0.25">
      <c r="B7" s="5" t="s">
        <v>31</v>
      </c>
      <c r="C7" s="24">
        <v>185000</v>
      </c>
    </row>
    <row r="8" spans="1:11" ht="30" x14ac:dyDescent="0.25">
      <c r="B8" s="5" t="s">
        <v>40</v>
      </c>
      <c r="C8" s="7">
        <f>(C6*(233310/12)*C10)</f>
        <v>174982.5</v>
      </c>
    </row>
    <row r="9" spans="1:11" ht="30" x14ac:dyDescent="0.25">
      <c r="B9" s="5" t="s">
        <v>41</v>
      </c>
      <c r="C9" s="7">
        <f>(C6*(244090/12)*C10)</f>
        <v>183067.5</v>
      </c>
    </row>
    <row r="10" spans="1:11" x14ac:dyDescent="0.25">
      <c r="B10" s="1" t="s">
        <v>2</v>
      </c>
      <c r="C10" s="8">
        <v>9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0.5*(C7/C10)</f>
        <v>10277.777777777777</v>
      </c>
      <c r="C13" s="9">
        <f>$C$7/$C$10</f>
        <v>20555.555555555555</v>
      </c>
      <c r="D13" s="9">
        <f t="shared" ref="D13:J13" si="0">$C$7/$C$10</f>
        <v>20555.555555555555</v>
      </c>
      <c r="E13" s="9">
        <f t="shared" si="0"/>
        <v>20555.555555555555</v>
      </c>
      <c r="F13" s="9">
        <f t="shared" si="0"/>
        <v>20555.555555555555</v>
      </c>
      <c r="G13" s="9">
        <f t="shared" si="0"/>
        <v>20555.555555555555</v>
      </c>
      <c r="H13" s="9">
        <f t="shared" si="0"/>
        <v>20555.555555555555</v>
      </c>
      <c r="I13" s="9">
        <f t="shared" si="0"/>
        <v>20555.555555555555</v>
      </c>
      <c r="J13" s="9">
        <f t="shared" si="0"/>
        <v>20555.555555555555</v>
      </c>
      <c r="K13" s="9">
        <f>0.5*(C7/C10)</f>
        <v>10277.777777777777</v>
      </c>
    </row>
    <row r="14" spans="1:11" x14ac:dyDescent="0.25">
      <c r="A14" s="4" t="s">
        <v>16</v>
      </c>
      <c r="B14" s="25">
        <v>7.0000000000000007E-2</v>
      </c>
      <c r="C14" s="25">
        <v>7.0000000000000007E-2</v>
      </c>
      <c r="D14" s="25">
        <v>7.0000000000000007E-2</v>
      </c>
      <c r="E14" s="25">
        <v>7.0000000000000007E-2</v>
      </c>
      <c r="F14" s="25">
        <v>7.0000000000000007E-2</v>
      </c>
      <c r="G14" s="25">
        <v>7.0000000000000007E-2</v>
      </c>
      <c r="H14" s="25">
        <v>7.0000000000000007E-2</v>
      </c>
      <c r="I14" s="25">
        <v>7.0000000000000007E-2</v>
      </c>
      <c r="J14" s="25">
        <v>7.0000000000000007E-2</v>
      </c>
      <c r="K14" s="25">
        <v>7.0000000000000007E-2</v>
      </c>
    </row>
    <row r="15" spans="1:11" x14ac:dyDescent="0.25">
      <c r="A15" s="4" t="s">
        <v>25</v>
      </c>
      <c r="B15" s="9">
        <f>B13*B14</f>
        <v>719.44444444444446</v>
      </c>
      <c r="C15" s="9">
        <f t="shared" ref="C15:K15" si="1">C13*C14</f>
        <v>1438.8888888888889</v>
      </c>
      <c r="D15" s="9">
        <f t="shared" si="1"/>
        <v>1438.8888888888889</v>
      </c>
      <c r="E15" s="9">
        <f t="shared" si="1"/>
        <v>1438.8888888888889</v>
      </c>
      <c r="F15" s="9">
        <f t="shared" si="1"/>
        <v>1438.8888888888889</v>
      </c>
      <c r="G15" s="9">
        <f t="shared" si="1"/>
        <v>1438.8888888888889</v>
      </c>
      <c r="H15" s="9">
        <f t="shared" si="1"/>
        <v>1438.8888888888889</v>
      </c>
      <c r="I15" s="9">
        <f t="shared" si="1"/>
        <v>1438.8888888888889</v>
      </c>
      <c r="J15" s="9">
        <f t="shared" si="1"/>
        <v>1438.8888888888889</v>
      </c>
      <c r="K15" s="9">
        <f t="shared" si="1"/>
        <v>719.44444444444446</v>
      </c>
    </row>
    <row r="16" spans="1:11" x14ac:dyDescent="0.25">
      <c r="A16" s="4" t="s">
        <v>17</v>
      </c>
      <c r="B16" s="9">
        <f>((0.5*($C$8))/$C$10)*B14</f>
        <v>680.48750000000007</v>
      </c>
      <c r="C16" s="9">
        <f>(($C$8)/$C$10)*C14</f>
        <v>1360.9750000000001</v>
      </c>
      <c r="D16" s="9">
        <f t="shared" ref="D16:F16" si="2">(($C$8)/$C$10)*D14</f>
        <v>1360.9750000000001</v>
      </c>
      <c r="E16" s="9">
        <f t="shared" si="2"/>
        <v>1360.9750000000001</v>
      </c>
      <c r="F16" s="9">
        <f t="shared" si="2"/>
        <v>1360.9750000000001</v>
      </c>
      <c r="G16" s="9">
        <f>(($C$9)/$C$10)*G14</f>
        <v>1423.8583333333333</v>
      </c>
      <c r="H16" s="9">
        <f>(($C$9)/$C$10)*H14</f>
        <v>1423.8583333333333</v>
      </c>
      <c r="I16" s="9">
        <f t="shared" ref="I16:J16" si="3">(($C$9)/$C$10)*I14</f>
        <v>1423.8583333333333</v>
      </c>
      <c r="J16" s="9">
        <f t="shared" si="3"/>
        <v>1423.8583333333333</v>
      </c>
      <c r="K16" s="9">
        <f>((0.5*($C$9))/$C$10)*K14</f>
        <v>711.92916666666667</v>
      </c>
    </row>
    <row r="17" spans="1:11" x14ac:dyDescent="0.25">
      <c r="A17" s="4" t="s">
        <v>18</v>
      </c>
      <c r="B17" s="9">
        <f>(0.5*($C$7/$C$10)*B14)-B16</f>
        <v>38.956944444444389</v>
      </c>
      <c r="C17" s="9">
        <f t="shared" ref="C17:J17" si="4">(($C$7/$C$10)*C14)-C16</f>
        <v>77.913888888888778</v>
      </c>
      <c r="D17" s="9">
        <f t="shared" si="4"/>
        <v>77.913888888888778</v>
      </c>
      <c r="E17" s="9">
        <f t="shared" si="4"/>
        <v>77.913888888888778</v>
      </c>
      <c r="F17" s="9">
        <f t="shared" si="4"/>
        <v>77.913888888888778</v>
      </c>
      <c r="G17" s="9">
        <f t="shared" si="4"/>
        <v>15.030555555555566</v>
      </c>
      <c r="H17" s="9">
        <f t="shared" si="4"/>
        <v>15.030555555555566</v>
      </c>
      <c r="I17" s="9">
        <f t="shared" si="4"/>
        <v>15.030555555555566</v>
      </c>
      <c r="J17" s="9">
        <f t="shared" si="4"/>
        <v>15.030555555555566</v>
      </c>
      <c r="K17" s="9">
        <f>((0.5*($C$7/$C$10)*K14)-K16)</f>
        <v>7.5152777777777828</v>
      </c>
    </row>
    <row r="18" spans="1:11" x14ac:dyDescent="0.25">
      <c r="A18" s="4" t="s">
        <v>28</v>
      </c>
      <c r="B18" s="10">
        <f>ROUNDDOWN((B16/(0.5*($C$7/$C$10))), 4)</f>
        <v>6.6199999999999995E-2</v>
      </c>
      <c r="C18" s="10">
        <f>ROUNDDOWN((C16/($C$7/$C$10)), 4)</f>
        <v>6.6199999999999995E-2</v>
      </c>
      <c r="D18" s="10">
        <f t="shared" ref="D18:J18" si="5">ROUNDDOWN((D16/($C$7/$C$10)), 4)</f>
        <v>6.6199999999999995E-2</v>
      </c>
      <c r="E18" s="10">
        <f t="shared" si="5"/>
        <v>6.6199999999999995E-2</v>
      </c>
      <c r="F18" s="10">
        <f t="shared" si="5"/>
        <v>6.6199999999999995E-2</v>
      </c>
      <c r="G18" s="10">
        <f t="shared" si="5"/>
        <v>6.9199999999999998E-2</v>
      </c>
      <c r="H18" s="10">
        <f t="shared" si="5"/>
        <v>6.9199999999999998E-2</v>
      </c>
      <c r="I18" s="10">
        <f t="shared" si="5"/>
        <v>6.9199999999999998E-2</v>
      </c>
      <c r="J18" s="10">
        <f t="shared" si="5"/>
        <v>6.9199999999999998E-2</v>
      </c>
      <c r="K18" s="10">
        <f>ROUNDDOWN((K16/(0.5*($C$7/$C$10))), 4)</f>
        <v>6.9199999999999998E-2</v>
      </c>
    </row>
    <row r="19" spans="1:11" x14ac:dyDescent="0.25">
      <c r="A19" s="4" t="s">
        <v>29</v>
      </c>
      <c r="B19" s="10">
        <f>ROUNDUP((B17/(0.5*($C$7/$C$10))), 4)</f>
        <v>3.8E-3</v>
      </c>
      <c r="C19" s="10">
        <f>ROUNDUP((C17/($C$7/$C$10)), 4)</f>
        <v>3.8E-3</v>
      </c>
      <c r="D19" s="10">
        <f t="shared" ref="D19:J19" si="6">ROUNDUP((D17/($C$7/$C$10)), 4)</f>
        <v>3.8E-3</v>
      </c>
      <c r="E19" s="10">
        <f t="shared" si="6"/>
        <v>3.8E-3</v>
      </c>
      <c r="F19" s="10">
        <f t="shared" si="6"/>
        <v>3.8E-3</v>
      </c>
      <c r="G19" s="10">
        <f t="shared" si="6"/>
        <v>8.0000000000000004E-4</v>
      </c>
      <c r="H19" s="10">
        <f t="shared" si="6"/>
        <v>8.0000000000000004E-4</v>
      </c>
      <c r="I19" s="10">
        <f t="shared" si="6"/>
        <v>8.0000000000000004E-4</v>
      </c>
      <c r="J19" s="10">
        <f t="shared" si="6"/>
        <v>8.0000000000000004E-4</v>
      </c>
      <c r="K19" s="10">
        <f>ROUNDUP((K17/(0.5*($C$7/$C$10))), 4)</f>
        <v>8.0000000000000004E-4</v>
      </c>
    </row>
    <row r="21" spans="1:11" x14ac:dyDescent="0.25">
      <c r="A21" s="27" t="s">
        <v>37</v>
      </c>
    </row>
  </sheetData>
  <sheetProtection algorithmName="SHA-512" hashValue="ulbNua504wsNLgp8t+5WBTivZc+PEHpGYIIHGVFHOnvr7QgR++Wcd0mRM9UXGy3maJ6UyFmTs9l3S5/kEHV7Cw==" saltValue="s3s/Xwj+7tgFRgDHx/6tNw==" spinCount="100000" sheet="1" objects="1" scenarios="1" selectLockedCells="1"/>
  <mergeCells count="2">
    <mergeCell ref="E2:G2"/>
    <mergeCell ref="E3:G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2024-01-29T18:35:15Z</dcterms:modified>
</cp:coreProperties>
</file>