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OJ Salary Cap\DOJ Templates\"/>
    </mc:Choice>
  </mc:AlternateContent>
  <xr:revisionPtr revIDLastSave="0" documentId="13_ncr:1_{17941138-D704-4E60-B77A-412C57003B83}" xr6:coauthVersionLast="47" xr6:coauthVersionMax="47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28680" yWindow="-75" windowWidth="29040" windowHeight="1572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9" i="3"/>
  <c r="C8" i="2"/>
  <c r="C9" i="2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<sst xmlns="http://schemas.openxmlformats.org/spreadsheetml/2006/main" count="101" uniqueCount="44">
  <si>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</si>
  <si>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</si>
  <si>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</si>
  <si>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</si>
  <si>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</si>
  <si>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</si>
  <si>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</si>
  <si>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</si>
  <si>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</si>
  <si>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</si>
  <si>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</si>
  <si>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</si>
  <si>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</si>
  <si>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</si>
  <si>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</si>
  <si>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</si>
  <si>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</si>
  <si>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</si>
  <si>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</si>
  <si>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</si>
  <si>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</si>
  <si>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</si>
  <si>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</si>
  <si>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</si>
  <si>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</si>
  <si>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</si>
  <si>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</si>
  <si>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</si>
  <si>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</si>
  <si>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</si>
  <si>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</si>
  <si>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</si>
  <si>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</si>
  <si>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</si>
  <si>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</si>
  <si>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</si>
  <si>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</si>
  <si>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</si>
  <si>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</si>
  <si>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</si>
  <si>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</si>
  <si>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</si>
  <si>
    <t>Department of Justice Awards ONLY</t>
  </si>
  <si>
    <t>Only Applicable if award total is &gt;$250,000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</si>
</sst>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C7" sqref="C7"/>
    </sheetView>
  </sheetViews>
  <sheetFormatPr defaultColWidth="9.140625" defaultRowHeight="15" x14ac:dyDescent="0.25"/>
  <cols>
    <col min="1" max="1" width="65" bestFit="1" customWidth="1"/>
    <col min="2" max="2" width="24" customWidth="1"/>
    <col min="3" max="3" width="21.5703125" bestFit="1" customWidth="1"/>
    <col min="4" max="13" width="14.28515625" bestFit="1" customWidth="1"/>
    <col min="19" max="19" width="10" bestFit="1" customWidth="1"/>
  </cols>
  <sheetData>
    <row r="1" spans="1:13" x14ac:dyDescent="0.25">
      <c r="B1" s="12" t="s">
        <v>19</v>
      </c>
      <c r="C1" s="20"/>
    </row>
    <row r="2" spans="1:13" x14ac:dyDescent="0.25">
      <c r="B2" s="12" t="s">
        <v>22</v>
      </c>
      <c r="C2" s="20"/>
      <c r="E2" s="27" t="s">
        <v>42</v>
      </c>
      <c r="F2" s="27"/>
      <c r="G2" s="27"/>
    </row>
    <row r="3" spans="1:13" x14ac:dyDescent="0.25">
      <c r="B3" s="12" t="s">
        <v>23</v>
      </c>
      <c r="C3" s="21"/>
      <c r="E3" s="27" t="s">
        <v>43</v>
      </c>
      <c r="F3" s="27"/>
      <c r="G3" s="27"/>
    </row>
    <row r="4" spans="1:13" x14ac:dyDescent="0.25">
      <c r="B4" s="12" t="s">
        <v>32</v>
      </c>
      <c r="C4" s="21" t="s">
        <v>35</v>
      </c>
    </row>
    <row r="5" spans="1:13" x14ac:dyDescent="0.25">
      <c r="B5" s="12" t="s">
        <v>0</v>
      </c>
      <c r="C5" s="20" t="s">
        <v>36</v>
      </c>
    </row>
    <row r="6" spans="1:13" x14ac:dyDescent="0.25">
      <c r="B6" s="12" t="s">
        <v>1</v>
      </c>
      <c r="C6" s="22">
        <v>1</v>
      </c>
    </row>
    <row r="7" spans="1:13" ht="30" x14ac:dyDescent="0.25">
      <c r="B7" s="13" t="s">
        <v>31</v>
      </c>
      <c r="C7" s="23">
        <v>310000</v>
      </c>
    </row>
    <row r="8" spans="1:13" ht="30" x14ac:dyDescent="0.25">
      <c r="B8" s="13" t="s">
        <v>38</v>
      </c>
      <c r="C8" s="3">
        <v>244090</v>
      </c>
    </row>
    <row r="9" spans="1:13" ht="30" x14ac:dyDescent="0.25">
      <c r="B9" s="13" t="s">
        <v>39</v>
      </c>
      <c r="C9" s="3">
        <v>244090</v>
      </c>
    </row>
    <row r="10" spans="1:13" x14ac:dyDescent="0.25">
      <c r="B10" s="12" t="s">
        <v>2</v>
      </c>
      <c r="C10" s="14">
        <v>12</v>
      </c>
    </row>
    <row r="12" spans="1:13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2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25">
      <c r="A14" s="4" t="s">
        <v>16</v>
      </c>
      <c r="B14" s="24">
        <v>0.11</v>
      </c>
      <c r="C14" s="24">
        <v>0.11</v>
      </c>
      <c r="D14" s="24">
        <v>0.11260000000000001</v>
      </c>
      <c r="E14" s="24">
        <v>0.11260000000000001</v>
      </c>
      <c r="F14" s="24">
        <v>0.11260000000000001</v>
      </c>
      <c r="G14" s="24">
        <v>0.11260000000000001</v>
      </c>
      <c r="H14" s="24">
        <v>0.11260000000000001</v>
      </c>
      <c r="I14" s="24">
        <v>0.11260000000000001</v>
      </c>
      <c r="J14" s="24">
        <v>0.11260000000000001</v>
      </c>
      <c r="K14" s="24">
        <v>0.12</v>
      </c>
      <c r="L14" s="24">
        <v>0.12</v>
      </c>
      <c r="M14" s="24">
        <v>0.12</v>
      </c>
    </row>
    <row r="15" spans="1:13" x14ac:dyDescent="0.2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25">
      <c r="A16" s="4" t="s">
        <v>17</v>
      </c>
      <c r="B16" s="16">
        <f>(($C$8)/$C$10)*B14</f>
        <v>2237.4916666666663</v>
      </c>
      <c r="C16" s="16">
        <f t="shared" ref="C16:G16" si="2">(($C$8)/$C$10)*C14</f>
        <v>2237.4916666666663</v>
      </c>
      <c r="D16" s="16">
        <f t="shared" si="2"/>
        <v>2290.3778333333335</v>
      </c>
      <c r="E16" s="16">
        <f t="shared" si="2"/>
        <v>2290.3778333333335</v>
      </c>
      <c r="F16" s="16">
        <f t="shared" si="2"/>
        <v>2290.3778333333335</v>
      </c>
      <c r="G16" s="16">
        <f t="shared" si="2"/>
        <v>2290.3778333333335</v>
      </c>
      <c r="H16" s="16">
        <f>(($C$9)/$C$10)*H14</f>
        <v>2290.3778333333335</v>
      </c>
      <c r="I16" s="16">
        <f>(($C$9)/$C$10)*I14</f>
        <v>2290.3778333333335</v>
      </c>
      <c r="J16" s="16">
        <f t="shared" ref="J16:M16" si="3">(($C$9)/$C$10)*J14</f>
        <v>2290.3778333333335</v>
      </c>
      <c r="K16" s="16">
        <f t="shared" si="3"/>
        <v>2440.8999999999996</v>
      </c>
      <c r="L16" s="16">
        <f t="shared" si="3"/>
        <v>2440.8999999999996</v>
      </c>
      <c r="M16" s="16">
        <f t="shared" si="3"/>
        <v>2440.8999999999996</v>
      </c>
    </row>
    <row r="17" spans="1:13" x14ac:dyDescent="0.25">
      <c r="A17" s="4" t="s">
        <v>18</v>
      </c>
      <c r="B17" s="16">
        <f t="shared" ref="B17:M17" si="4">(($C$7/$C$10)*B14)-B16</f>
        <v>604.17500000000018</v>
      </c>
      <c r="C17" s="16">
        <f t="shared" si="4"/>
        <v>604.17500000000018</v>
      </c>
      <c r="D17" s="16">
        <f t="shared" si="4"/>
        <v>618.45550000000003</v>
      </c>
      <c r="E17" s="16">
        <f t="shared" si="4"/>
        <v>618.45550000000003</v>
      </c>
      <c r="F17" s="16">
        <f t="shared" si="4"/>
        <v>618.45550000000003</v>
      </c>
      <c r="G17" s="16">
        <f t="shared" si="4"/>
        <v>618.45550000000003</v>
      </c>
      <c r="H17" s="16">
        <f t="shared" si="4"/>
        <v>618.45550000000003</v>
      </c>
      <c r="I17" s="16">
        <f t="shared" si="4"/>
        <v>618.45550000000003</v>
      </c>
      <c r="J17" s="16">
        <f t="shared" si="4"/>
        <v>618.45550000000003</v>
      </c>
      <c r="K17" s="16">
        <f t="shared" si="4"/>
        <v>659.09999999999991</v>
      </c>
      <c r="L17" s="16">
        <f t="shared" si="4"/>
        <v>659.09999999999991</v>
      </c>
      <c r="M17" s="16">
        <f t="shared" si="4"/>
        <v>659.09999999999991</v>
      </c>
    </row>
    <row r="18" spans="1:13" x14ac:dyDescent="0.25">
      <c r="A18" s="4" t="s">
        <v>26</v>
      </c>
      <c r="B18" s="17">
        <f>ROUNDDOWN((B16/($C$7/$C$10)),4)</f>
        <v>8.6599999999999996E-2</v>
      </c>
      <c r="C18" s="17">
        <f t="shared" ref="C18:M18" si="5">ROUNDDOWN((C16/($C$7/$C$10)),4)</f>
        <v>8.6599999999999996E-2</v>
      </c>
      <c r="D18" s="17">
        <f t="shared" si="5"/>
        <v>8.8599999999999998E-2</v>
      </c>
      <c r="E18" s="17">
        <f t="shared" si="5"/>
        <v>8.8599999999999998E-2</v>
      </c>
      <c r="F18" s="17">
        <f t="shared" si="5"/>
        <v>8.8599999999999998E-2</v>
      </c>
      <c r="G18" s="17">
        <f t="shared" si="5"/>
        <v>8.8599999999999998E-2</v>
      </c>
      <c r="H18" s="17">
        <f t="shared" si="5"/>
        <v>8.8599999999999998E-2</v>
      </c>
      <c r="I18" s="17">
        <f t="shared" si="5"/>
        <v>8.8599999999999998E-2</v>
      </c>
      <c r="J18" s="17">
        <f t="shared" si="5"/>
        <v>8.8599999999999998E-2</v>
      </c>
      <c r="K18" s="17">
        <f t="shared" si="5"/>
        <v>9.4399999999999998E-2</v>
      </c>
      <c r="L18" s="17">
        <f t="shared" si="5"/>
        <v>9.4399999999999998E-2</v>
      </c>
      <c r="M18" s="17">
        <f t="shared" si="5"/>
        <v>9.4399999999999998E-2</v>
      </c>
    </row>
    <row r="19" spans="1:13" x14ac:dyDescent="0.25">
      <c r="A19" s="4" t="s">
        <v>27</v>
      </c>
      <c r="B19" s="17">
        <f>ROUNDUP((B17/($C$7/$C$10)),4)</f>
        <v>2.3400000000000001E-2</v>
      </c>
      <c r="C19" s="17">
        <f t="shared" ref="C19:M19" si="6">ROUNDUP((C17/($C$7/$C$10)),4)</f>
        <v>2.3400000000000001E-2</v>
      </c>
      <c r="D19" s="17">
        <f t="shared" si="6"/>
        <v>2.4E-2</v>
      </c>
      <c r="E19" s="17">
        <f t="shared" si="6"/>
        <v>2.4E-2</v>
      </c>
      <c r="F19" s="17">
        <f t="shared" si="6"/>
        <v>2.4E-2</v>
      </c>
      <c r="G19" s="17">
        <f t="shared" si="6"/>
        <v>2.4E-2</v>
      </c>
      <c r="H19" s="17">
        <f t="shared" si="6"/>
        <v>2.4E-2</v>
      </c>
      <c r="I19" s="17">
        <f t="shared" si="6"/>
        <v>2.4E-2</v>
      </c>
      <c r="J19" s="17">
        <f t="shared" si="6"/>
        <v>2.4E-2</v>
      </c>
      <c r="K19" s="17">
        <f t="shared" si="6"/>
        <v>2.5599999999999998E-2</v>
      </c>
      <c r="L19" s="17">
        <f t="shared" si="6"/>
        <v>2.5599999999999998E-2</v>
      </c>
      <c r="M19" s="17">
        <f t="shared" si="6"/>
        <v>2.5599999999999998E-2</v>
      </c>
    </row>
    <row r="20" spans="1:13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25" t="s">
        <v>37</v>
      </c>
    </row>
    <row r="25" spans="1:13" x14ac:dyDescent="0.25">
      <c r="C25" s="19"/>
    </row>
  </sheetData>
  <sheetProtection algorithmName="SHA-512" hashValue="MiXDDhDGpYE7Tg35Ed93iIfFjta35kppp2PXgW8gz0mkwXd6AhF9CrGDx043ZEBczdlPN0pTfnx+F8mXqnmW5w==" saltValue="lbCOHBLnsflRY09W4iRVsw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mergeCells count="2">
    <mergeCell ref="E2:G2"/>
    <mergeCell ref="E3:G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C7" sqref="C7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2.5703125" customWidth="1"/>
    <col min="4" max="11" width="15.28515625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33</v>
      </c>
    </row>
    <row r="5" spans="1:11" x14ac:dyDescent="0.25">
      <c r="B5" s="1" t="s">
        <v>0</v>
      </c>
      <c r="C5" s="20" t="s">
        <v>20</v>
      </c>
    </row>
    <row r="6" spans="1:11" x14ac:dyDescent="0.25">
      <c r="B6" s="1" t="s">
        <v>1</v>
      </c>
      <c r="C6" s="22">
        <v>0.75</v>
      </c>
    </row>
    <row r="7" spans="1:11" ht="30" x14ac:dyDescent="0.25">
      <c r="B7" s="5" t="s">
        <v>30</v>
      </c>
      <c r="C7" s="23">
        <v>210000</v>
      </c>
    </row>
    <row r="8" spans="1:11" ht="30" x14ac:dyDescent="0.25">
      <c r="B8" s="5" t="s">
        <v>40</v>
      </c>
      <c r="C8" s="3">
        <f>(C6*(244090/12)*C10)</f>
        <v>152556.25</v>
      </c>
    </row>
    <row r="9" spans="1:11" ht="30" x14ac:dyDescent="0.25">
      <c r="B9" s="5" t="s">
        <v>41</v>
      </c>
      <c r="C9" s="3">
        <f>(C6*(244090/12)*C10)</f>
        <v>152556.25</v>
      </c>
    </row>
    <row r="10" spans="1:11" x14ac:dyDescent="0.25">
      <c r="B10" s="1" t="s">
        <v>2</v>
      </c>
      <c r="C10" s="6">
        <v>10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$C$7/$C$10</f>
        <v>21000</v>
      </c>
      <c r="C13" s="9">
        <f t="shared" ref="C13:K13" si="0">$C$7/$C$10</f>
        <v>21000</v>
      </c>
      <c r="D13" s="9">
        <f t="shared" si="0"/>
        <v>21000</v>
      </c>
      <c r="E13" s="9">
        <f t="shared" si="0"/>
        <v>21000</v>
      </c>
      <c r="F13" s="9">
        <f t="shared" si="0"/>
        <v>21000</v>
      </c>
      <c r="G13" s="9">
        <f t="shared" si="0"/>
        <v>21000</v>
      </c>
      <c r="H13" s="9">
        <f t="shared" si="0"/>
        <v>21000</v>
      </c>
      <c r="I13" s="9">
        <f t="shared" si="0"/>
        <v>21000</v>
      </c>
      <c r="J13" s="9">
        <f t="shared" si="0"/>
        <v>21000</v>
      </c>
      <c r="K13" s="9">
        <f t="shared" si="0"/>
        <v>21000</v>
      </c>
    </row>
    <row r="14" spans="1:11" x14ac:dyDescent="0.25">
      <c r="A14" s="4" t="s">
        <v>16</v>
      </c>
      <c r="B14" s="24">
        <v>0.1</v>
      </c>
      <c r="C14" s="24">
        <v>0.1</v>
      </c>
      <c r="D14" s="24">
        <v>0.1</v>
      </c>
      <c r="E14" s="24">
        <v>0.1</v>
      </c>
      <c r="F14" s="24">
        <v>0.1</v>
      </c>
      <c r="G14" s="24">
        <v>0.1</v>
      </c>
      <c r="H14" s="24">
        <v>0.1</v>
      </c>
      <c r="I14" s="24">
        <v>0.1</v>
      </c>
      <c r="J14" s="24">
        <v>0.1</v>
      </c>
      <c r="K14" s="24">
        <v>0.1</v>
      </c>
    </row>
    <row r="15" spans="1:11" x14ac:dyDescent="0.25">
      <c r="A15" s="4" t="s">
        <v>25</v>
      </c>
      <c r="B15" s="9">
        <f>B13*B14</f>
        <v>2100</v>
      </c>
      <c r="C15" s="9">
        <f t="shared" ref="C15:K15" si="1">C13*C14</f>
        <v>2100</v>
      </c>
      <c r="D15" s="9">
        <f t="shared" si="1"/>
        <v>2100</v>
      </c>
      <c r="E15" s="9">
        <f t="shared" si="1"/>
        <v>2100</v>
      </c>
      <c r="F15" s="9">
        <f t="shared" si="1"/>
        <v>2100</v>
      </c>
      <c r="G15" s="9">
        <f t="shared" si="1"/>
        <v>2100</v>
      </c>
      <c r="H15" s="9">
        <f t="shared" si="1"/>
        <v>2100</v>
      </c>
      <c r="I15" s="9">
        <f t="shared" si="1"/>
        <v>2100</v>
      </c>
      <c r="J15" s="9">
        <f t="shared" si="1"/>
        <v>2100</v>
      </c>
      <c r="K15" s="9">
        <f t="shared" si="1"/>
        <v>2100</v>
      </c>
    </row>
    <row r="16" spans="1:11" x14ac:dyDescent="0.25">
      <c r="A16" s="4" t="s">
        <v>17</v>
      </c>
      <c r="B16" s="9">
        <f>(($C$8)/$C$10)*B14</f>
        <v>1525.5625</v>
      </c>
      <c r="C16" s="9">
        <f t="shared" ref="C16:F16" si="2">(($C$8)/$C$10)*C14</f>
        <v>1525.5625</v>
      </c>
      <c r="D16" s="9">
        <f t="shared" si="2"/>
        <v>1525.5625</v>
      </c>
      <c r="E16" s="9">
        <f t="shared" si="2"/>
        <v>1525.5625</v>
      </c>
      <c r="F16" s="9">
        <f t="shared" si="2"/>
        <v>1525.5625</v>
      </c>
      <c r="G16" s="9">
        <f>(($C$9)/$C$10)*G14</f>
        <v>1525.5625</v>
      </c>
      <c r="H16" s="9">
        <f>((($C$9)/$C$10))*H14</f>
        <v>1525.5625</v>
      </c>
      <c r="I16" s="9">
        <f t="shared" ref="I16:K16" si="3">((($C$9)/$C$10))*I14</f>
        <v>1525.5625</v>
      </c>
      <c r="J16" s="9">
        <f t="shared" si="3"/>
        <v>1525.5625</v>
      </c>
      <c r="K16" s="9">
        <f t="shared" si="3"/>
        <v>1525.5625</v>
      </c>
    </row>
    <row r="17" spans="1:11" x14ac:dyDescent="0.25">
      <c r="A17" s="4" t="s">
        <v>18</v>
      </c>
      <c r="B17" s="9">
        <f>(($C$7/$C$10)*B14)-B16</f>
        <v>574.4375</v>
      </c>
      <c r="C17" s="9">
        <f t="shared" ref="C17:G17" si="4">(($C$7/$C$10)*C14)-C16</f>
        <v>574.4375</v>
      </c>
      <c r="D17" s="9">
        <f t="shared" si="4"/>
        <v>574.4375</v>
      </c>
      <c r="E17" s="9">
        <f t="shared" si="4"/>
        <v>574.4375</v>
      </c>
      <c r="F17" s="9">
        <f t="shared" si="4"/>
        <v>574.4375</v>
      </c>
      <c r="G17" s="9">
        <f t="shared" si="4"/>
        <v>574.4375</v>
      </c>
      <c r="H17" s="9">
        <f>(($C$7/$C$10)*H14)-H16</f>
        <v>574.4375</v>
      </c>
      <c r="I17" s="9">
        <f>(($C$7/$C$10)*I14)-I16</f>
        <v>574.4375</v>
      </c>
      <c r="J17" s="9">
        <f>(($C$7/$C$10)*J14)-J16</f>
        <v>574.4375</v>
      </c>
      <c r="K17" s="9">
        <f>(($C$7/$C$10)*K14)-K16</f>
        <v>574.4375</v>
      </c>
    </row>
    <row r="18" spans="1:11" x14ac:dyDescent="0.25">
      <c r="A18" s="4" t="s">
        <v>28</v>
      </c>
      <c r="B18" s="10">
        <f>ROUNDDOWN((B16/($C$7/$C$10)),4)</f>
        <v>7.2599999999999998E-2</v>
      </c>
      <c r="C18" s="10">
        <f t="shared" ref="C18:K18" si="5">ROUNDDOWN((C16/($C$7/$C$10)),4)</f>
        <v>7.2599999999999998E-2</v>
      </c>
      <c r="D18" s="10">
        <f t="shared" si="5"/>
        <v>7.2599999999999998E-2</v>
      </c>
      <c r="E18" s="10">
        <f t="shared" si="5"/>
        <v>7.2599999999999998E-2</v>
      </c>
      <c r="F18" s="10">
        <f t="shared" si="5"/>
        <v>7.2599999999999998E-2</v>
      </c>
      <c r="G18" s="10">
        <f t="shared" si="5"/>
        <v>7.2599999999999998E-2</v>
      </c>
      <c r="H18" s="10">
        <f t="shared" si="5"/>
        <v>7.2599999999999998E-2</v>
      </c>
      <c r="I18" s="10">
        <f t="shared" si="5"/>
        <v>7.2599999999999998E-2</v>
      </c>
      <c r="J18" s="10">
        <f t="shared" si="5"/>
        <v>7.2599999999999998E-2</v>
      </c>
      <c r="K18" s="10">
        <f t="shared" si="5"/>
        <v>7.2599999999999998E-2</v>
      </c>
    </row>
    <row r="19" spans="1:11" x14ac:dyDescent="0.25">
      <c r="A19" s="4" t="s">
        <v>29</v>
      </c>
      <c r="B19" s="10">
        <f>ROUNDUP((B17/($C$7/$C$10)),4)</f>
        <v>2.7400000000000001E-2</v>
      </c>
      <c r="C19" s="10">
        <f t="shared" ref="C19:K19" si="6">ROUNDUP((C17/($C$7/$C$10)),4)</f>
        <v>2.7400000000000001E-2</v>
      </c>
      <c r="D19" s="10">
        <f t="shared" si="6"/>
        <v>2.7400000000000001E-2</v>
      </c>
      <c r="E19" s="10">
        <f t="shared" si="6"/>
        <v>2.7400000000000001E-2</v>
      </c>
      <c r="F19" s="10">
        <f t="shared" si="6"/>
        <v>2.7400000000000001E-2</v>
      </c>
      <c r="G19" s="10">
        <f t="shared" si="6"/>
        <v>2.7400000000000001E-2</v>
      </c>
      <c r="H19" s="10">
        <f t="shared" si="6"/>
        <v>2.7400000000000001E-2</v>
      </c>
      <c r="I19" s="10">
        <f t="shared" si="6"/>
        <v>2.7400000000000001E-2</v>
      </c>
      <c r="J19" s="10">
        <f t="shared" si="6"/>
        <v>2.7400000000000001E-2</v>
      </c>
      <c r="K19" s="10">
        <f t="shared" si="6"/>
        <v>2.7400000000000001E-2</v>
      </c>
    </row>
    <row r="21" spans="1:11" x14ac:dyDescent="0.25">
      <c r="A21" s="26" t="s">
        <v>37</v>
      </c>
    </row>
  </sheetData>
  <sheetProtection algorithmName="SHA-512" hashValue="FHcqPNEUBvmxeDLGME4D4dy0AeHBuB8Wkzd9oq/+saPF7jgL/3Nzw/6oa++Go9MjBJB6c8CLZ2uCtJzVKPDWgg==" saltValue="vNhNPPJBzhw/Pqf2B7IOGA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mergeCells count="2">
    <mergeCell ref="E2:G2"/>
    <mergeCell ref="E3:G3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C7" sqref="C7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1.5703125" bestFit="1" customWidth="1"/>
    <col min="4" max="11" width="18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34</v>
      </c>
    </row>
    <row r="5" spans="1:11" x14ac:dyDescent="0.25">
      <c r="B5" s="1" t="s">
        <v>0</v>
      </c>
      <c r="C5" s="20" t="s">
        <v>21</v>
      </c>
    </row>
    <row r="6" spans="1:11" x14ac:dyDescent="0.25">
      <c r="B6" s="1" t="s">
        <v>1</v>
      </c>
      <c r="C6" s="22">
        <v>1</v>
      </c>
    </row>
    <row r="7" spans="1:11" ht="30" x14ac:dyDescent="0.25">
      <c r="B7" s="5" t="s">
        <v>31</v>
      </c>
      <c r="C7" s="23">
        <v>185000</v>
      </c>
    </row>
    <row r="8" spans="1:11" ht="30" x14ac:dyDescent="0.25">
      <c r="B8" s="5" t="s">
        <v>40</v>
      </c>
      <c r="C8" s="7">
        <f>(C6*(244090/12)*C10)</f>
        <v>183067.5</v>
      </c>
    </row>
    <row r="9" spans="1:11" ht="30" x14ac:dyDescent="0.25">
      <c r="B9" s="5" t="s">
        <v>41</v>
      </c>
      <c r="C9" s="7">
        <f>(C6*(244090/12)*C10)</f>
        <v>183067.5</v>
      </c>
    </row>
    <row r="10" spans="1:11" x14ac:dyDescent="0.25">
      <c r="B10" s="1" t="s">
        <v>2</v>
      </c>
      <c r="C10" s="8">
        <v>9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0.5*(C7/C10)</f>
        <v>10277.777777777777</v>
      </c>
      <c r="C13" s="9">
        <f>$C$7/$C$10</f>
        <v>20555.555555555555</v>
      </c>
      <c r="D13" s="9">
        <f t="shared" ref="D13:J13" si="0">$C$7/$C$10</f>
        <v>20555.555555555555</v>
      </c>
      <c r="E13" s="9">
        <f t="shared" si="0"/>
        <v>20555.555555555555</v>
      </c>
      <c r="F13" s="9">
        <f t="shared" si="0"/>
        <v>20555.555555555555</v>
      </c>
      <c r="G13" s="9">
        <f t="shared" si="0"/>
        <v>20555.555555555555</v>
      </c>
      <c r="H13" s="9">
        <f t="shared" si="0"/>
        <v>20555.555555555555</v>
      </c>
      <c r="I13" s="9">
        <f t="shared" si="0"/>
        <v>20555.555555555555</v>
      </c>
      <c r="J13" s="9">
        <f t="shared" si="0"/>
        <v>20555.555555555555</v>
      </c>
      <c r="K13" s="9">
        <f>0.5*(C7/C10)</f>
        <v>10277.777777777777</v>
      </c>
    </row>
    <row r="14" spans="1:11" x14ac:dyDescent="0.25">
      <c r="A14" s="4" t="s">
        <v>16</v>
      </c>
      <c r="B14" s="24">
        <v>7.0000000000000007E-2</v>
      </c>
      <c r="C14" s="24">
        <v>7.0000000000000007E-2</v>
      </c>
      <c r="D14" s="24">
        <v>7.0000000000000007E-2</v>
      </c>
      <c r="E14" s="24">
        <v>7.0000000000000007E-2</v>
      </c>
      <c r="F14" s="24">
        <v>7.0000000000000007E-2</v>
      </c>
      <c r="G14" s="24">
        <v>7.0000000000000007E-2</v>
      </c>
      <c r="H14" s="24">
        <v>7.0000000000000007E-2</v>
      </c>
      <c r="I14" s="24">
        <v>7.0000000000000007E-2</v>
      </c>
      <c r="J14" s="24">
        <v>7.0000000000000007E-2</v>
      </c>
      <c r="K14" s="24">
        <v>7.0000000000000007E-2</v>
      </c>
    </row>
    <row r="15" spans="1:11" x14ac:dyDescent="0.25">
      <c r="A15" s="4" t="s">
        <v>25</v>
      </c>
      <c r="B15" s="9">
        <f>B13*B14</f>
        <v>719.44444444444446</v>
      </c>
      <c r="C15" s="9">
        <f t="shared" ref="C15:K15" si="1">C13*C14</f>
        <v>1438.8888888888889</v>
      </c>
      <c r="D15" s="9">
        <f t="shared" si="1"/>
        <v>1438.8888888888889</v>
      </c>
      <c r="E15" s="9">
        <f t="shared" si="1"/>
        <v>1438.8888888888889</v>
      </c>
      <c r="F15" s="9">
        <f t="shared" si="1"/>
        <v>1438.8888888888889</v>
      </c>
      <c r="G15" s="9">
        <f t="shared" si="1"/>
        <v>1438.8888888888889</v>
      </c>
      <c r="H15" s="9">
        <f t="shared" si="1"/>
        <v>1438.8888888888889</v>
      </c>
      <c r="I15" s="9">
        <f t="shared" si="1"/>
        <v>1438.8888888888889</v>
      </c>
      <c r="J15" s="9">
        <f t="shared" si="1"/>
        <v>1438.8888888888889</v>
      </c>
      <c r="K15" s="9">
        <f t="shared" si="1"/>
        <v>719.44444444444446</v>
      </c>
    </row>
    <row r="16" spans="1:11" x14ac:dyDescent="0.25">
      <c r="A16" s="4" t="s">
        <v>17</v>
      </c>
      <c r="B16" s="9">
        <f>((0.5*($C$8))/$C$10)*B14</f>
        <v>711.92916666666667</v>
      </c>
      <c r="C16" s="9">
        <f>(($C$8)/$C$10)*C14</f>
        <v>1423.8583333333333</v>
      </c>
      <c r="D16" s="9">
        <f t="shared" ref="D16:F16" si="2">(($C$8)/$C$10)*D14</f>
        <v>1423.8583333333333</v>
      </c>
      <c r="E16" s="9">
        <f t="shared" si="2"/>
        <v>1423.8583333333333</v>
      </c>
      <c r="F16" s="9">
        <f t="shared" si="2"/>
        <v>1423.8583333333333</v>
      </c>
      <c r="G16" s="9">
        <f>(($C$9)/$C$10)*G14</f>
        <v>1423.8583333333333</v>
      </c>
      <c r="H16" s="9">
        <f>(($C$9)/$C$10)*H14</f>
        <v>1423.8583333333333</v>
      </c>
      <c r="I16" s="9">
        <f t="shared" ref="I16:J16" si="3">(($C$9)/$C$10)*I14</f>
        <v>1423.8583333333333</v>
      </c>
      <c r="J16" s="9">
        <f t="shared" si="3"/>
        <v>1423.8583333333333</v>
      </c>
      <c r="K16" s="9">
        <f>((0.5*($C$9))/$C$10)*K14</f>
        <v>711.92916666666667</v>
      </c>
    </row>
    <row r="17" spans="1:11" x14ac:dyDescent="0.25">
      <c r="A17" s="4" t="s">
        <v>18</v>
      </c>
      <c r="B17" s="9">
        <f>(0.5*($C$7/$C$10)*B14)-B16</f>
        <v>7.5152777777777828</v>
      </c>
      <c r="C17" s="9">
        <f t="shared" ref="C17:J17" si="4">(($C$7/$C$10)*C14)-C16</f>
        <v>15.030555555555566</v>
      </c>
      <c r="D17" s="9">
        <f t="shared" si="4"/>
        <v>15.030555555555566</v>
      </c>
      <c r="E17" s="9">
        <f t="shared" si="4"/>
        <v>15.030555555555566</v>
      </c>
      <c r="F17" s="9">
        <f t="shared" si="4"/>
        <v>15.030555555555566</v>
      </c>
      <c r="G17" s="9">
        <f t="shared" si="4"/>
        <v>15.030555555555566</v>
      </c>
      <c r="H17" s="9">
        <f t="shared" si="4"/>
        <v>15.030555555555566</v>
      </c>
      <c r="I17" s="9">
        <f t="shared" si="4"/>
        <v>15.030555555555566</v>
      </c>
      <c r="J17" s="9">
        <f t="shared" si="4"/>
        <v>15.030555555555566</v>
      </c>
      <c r="K17" s="9">
        <f>((0.5*($C$7/$C$10)*K14)-K16)</f>
        <v>7.5152777777777828</v>
      </c>
    </row>
    <row r="18" spans="1:11" x14ac:dyDescent="0.25">
      <c r="A18" s="4" t="s">
        <v>28</v>
      </c>
      <c r="B18" s="10">
        <f>ROUNDDOWN((B16/(0.5*($C$7/$C$10))), 4)</f>
        <v>6.9199999999999998E-2</v>
      </c>
      <c r="C18" s="10">
        <f>ROUNDDOWN((C16/($C$7/$C$10)), 4)</f>
        <v>6.9199999999999998E-2</v>
      </c>
      <c r="D18" s="10">
        <f t="shared" ref="D18:J18" si="5">ROUNDDOWN((D16/($C$7/$C$10)), 4)</f>
        <v>6.9199999999999998E-2</v>
      </c>
      <c r="E18" s="10">
        <f t="shared" si="5"/>
        <v>6.9199999999999998E-2</v>
      </c>
      <c r="F18" s="10">
        <f t="shared" si="5"/>
        <v>6.9199999999999998E-2</v>
      </c>
      <c r="G18" s="10">
        <f t="shared" si="5"/>
        <v>6.9199999999999998E-2</v>
      </c>
      <c r="H18" s="10">
        <f t="shared" si="5"/>
        <v>6.9199999999999998E-2</v>
      </c>
      <c r="I18" s="10">
        <f t="shared" si="5"/>
        <v>6.9199999999999998E-2</v>
      </c>
      <c r="J18" s="10">
        <f t="shared" si="5"/>
        <v>6.9199999999999998E-2</v>
      </c>
      <c r="K18" s="10">
        <f>ROUNDDOWN((K16/(0.5*($C$7/$C$10))), 4)</f>
        <v>6.9199999999999998E-2</v>
      </c>
    </row>
    <row r="19" spans="1:11" x14ac:dyDescent="0.25">
      <c r="A19" s="4" t="s">
        <v>29</v>
      </c>
      <c r="B19" s="10">
        <f>ROUNDUP((B17/(0.5*($C$7/$C$10))), 4)</f>
        <v>8.0000000000000004E-4</v>
      </c>
      <c r="C19" s="10">
        <f>ROUNDUP((C17/($C$7/$C$10)), 4)</f>
        <v>8.0000000000000004E-4</v>
      </c>
      <c r="D19" s="10">
        <f t="shared" ref="D19:J19" si="6">ROUNDUP((D17/($C$7/$C$10)), 4)</f>
        <v>8.0000000000000004E-4</v>
      </c>
      <c r="E19" s="10">
        <f t="shared" si="6"/>
        <v>8.0000000000000004E-4</v>
      </c>
      <c r="F19" s="10">
        <f t="shared" si="6"/>
        <v>8.0000000000000004E-4</v>
      </c>
      <c r="G19" s="10">
        <f t="shared" si="6"/>
        <v>8.0000000000000004E-4</v>
      </c>
      <c r="H19" s="10">
        <f t="shared" si="6"/>
        <v>8.0000000000000004E-4</v>
      </c>
      <c r="I19" s="10">
        <f t="shared" si="6"/>
        <v>8.0000000000000004E-4</v>
      </c>
      <c r="J19" s="10">
        <f t="shared" si="6"/>
        <v>8.0000000000000004E-4</v>
      </c>
      <c r="K19" s="10">
        <f>ROUNDUP((K17/(0.5*($C$7/$C$10))), 4)</f>
        <v>8.0000000000000004E-4</v>
      </c>
    </row>
    <row r="21" spans="1:11" x14ac:dyDescent="0.25">
      <c r="A21" s="26" t="s">
        <v>37</v>
      </c>
    </row>
  </sheetData>
  <sheetProtection algorithmName="SHA-512" hashValue="JLA1z/EvWj4Fhgeannu6QLKALtA2uWjPVvPEzQP65CZhPEGLJPvlTmyj+nFLHb6F/VdJ4zvakZvoLLg0u0I9gg==" saltValue="LogzWVpaZ9u1xJ5so4rq+w==" spinCount="100000" sheet="1" objects="1" scenarios="1" selectLockedCells="1"/>
  <mergeCells count="2">
    <mergeCell ref="E2:G2"/>
    <mergeCell ref="E3:G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2024-07-02T14:19:18Z</dcterms:modified>
</cp:coreProperties>
</file>