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y-my.sharepoint.com/personal/cwallac_uky_edu/Documents/Desktop/"/>
    </mc:Choice>
  </mc:AlternateContent>
  <xr:revisionPtr revIDLastSave="9" documentId="8_{3A9BAACA-F5CD-4A3C-BF11-F3153D810730}" xr6:coauthVersionLast="47" xr6:coauthVersionMax="47" xr10:uidLastSave="{074AD0F0-2CCE-47B3-8662-C740ED1AE09D}"/>
  <workbookProtection workbookAlgorithmName="SHA-512" workbookHashValue="JlCWjvtESk7chYTtXveH5CW1M4Tu7JuHRnP67lw0CbqDCMQGuwaC4qpKYDvAiAJzF3Bfk8b4X3oxukh8RL7AlA==" workbookSaltValue="LBSJo6npvba+4XOACv2N/g==" workbookSpinCount="100000" lockStructure="1"/>
  <bookViews>
    <workbookView xWindow="-110" yWindow="-110" windowWidth="19420" windowHeight="10300" xr2:uid="{00000000-000D-0000-FFFF-FFFF00000000}"/>
  </bookViews>
  <sheets>
    <sheet name="12 month" sheetId="1" r:id="rId1"/>
    <sheet name="10 Month" sheetId="3" r:id="rId2"/>
    <sheet name="9 Mont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C8" i="3"/>
  <c r="C8" i="1"/>
  <c r="C9" i="2"/>
  <c r="C9" i="3"/>
  <c r="C9" i="1"/>
  <c r="G16" i="2" l="1"/>
  <c r="G16" i="3"/>
  <c r="H16" i="1"/>
  <c r="K16" i="2" l="1"/>
  <c r="B16" i="2" l="1"/>
  <c r="I16" i="3" l="1"/>
  <c r="J16" i="3"/>
  <c r="K16" i="3"/>
  <c r="H16" i="3"/>
  <c r="K13" i="2" l="1"/>
  <c r="K15" i="2" s="1"/>
  <c r="D13" i="2"/>
  <c r="D15" i="2" s="1"/>
  <c r="E13" i="2"/>
  <c r="E15" i="2" s="1"/>
  <c r="F13" i="2"/>
  <c r="F15" i="2" s="1"/>
  <c r="G13" i="2"/>
  <c r="G15" i="2" s="1"/>
  <c r="H13" i="2"/>
  <c r="H15" i="2" s="1"/>
  <c r="I13" i="2"/>
  <c r="I15" i="2" s="1"/>
  <c r="J13" i="2"/>
  <c r="J15" i="2" s="1"/>
  <c r="C13" i="2"/>
  <c r="C15" i="2" s="1"/>
  <c r="B13" i="2"/>
  <c r="B15" i="2" s="1"/>
  <c r="H18" i="3"/>
  <c r="I18" i="3"/>
  <c r="J18" i="3"/>
  <c r="K18" i="3"/>
  <c r="C13" i="3"/>
  <c r="C15" i="3" s="1"/>
  <c r="D13" i="3"/>
  <c r="D15" i="3" s="1"/>
  <c r="E13" i="3"/>
  <c r="E15" i="3" s="1"/>
  <c r="F13" i="3"/>
  <c r="F15" i="3" s="1"/>
  <c r="G13" i="3"/>
  <c r="G15" i="3" s="1"/>
  <c r="H13" i="3"/>
  <c r="H15" i="3" s="1"/>
  <c r="I13" i="3"/>
  <c r="I15" i="3" s="1"/>
  <c r="J13" i="3"/>
  <c r="J15" i="3" s="1"/>
  <c r="K13" i="3"/>
  <c r="K15" i="3" s="1"/>
  <c r="B13" i="3"/>
  <c r="B15" i="3" s="1"/>
  <c r="C13" i="1" l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B13" i="1"/>
  <c r="B15" i="1" s="1"/>
  <c r="K17" i="2" l="1"/>
  <c r="K19" i="2" s="1"/>
  <c r="J16" i="2"/>
  <c r="J18" i="2" s="1"/>
  <c r="H16" i="2"/>
  <c r="I16" i="2"/>
  <c r="I18" i="2" s="1"/>
  <c r="E16" i="3" l="1"/>
  <c r="E18" i="3" s="1"/>
  <c r="F16" i="3"/>
  <c r="F18" i="3" s="1"/>
  <c r="C16" i="3"/>
  <c r="C18" i="3" s="1"/>
  <c r="G18" i="3"/>
  <c r="D16" i="3"/>
  <c r="B16" i="3"/>
  <c r="B18" i="3" s="1"/>
  <c r="K18" i="2"/>
  <c r="H18" i="2"/>
  <c r="H17" i="2"/>
  <c r="H19" i="2" s="1"/>
  <c r="H17" i="3"/>
  <c r="H19" i="3" s="1"/>
  <c r="C17" i="3" l="1"/>
  <c r="C19" i="3" s="1"/>
  <c r="G17" i="3"/>
  <c r="G19" i="3" s="1"/>
  <c r="F17" i="3"/>
  <c r="F19" i="3" s="1"/>
  <c r="E17" i="3"/>
  <c r="E19" i="3" s="1"/>
  <c r="C16" i="1"/>
  <c r="C18" i="1" s="1"/>
  <c r="G16" i="1"/>
  <c r="D16" i="1"/>
  <c r="E16" i="1"/>
  <c r="B16" i="1"/>
  <c r="F16" i="1"/>
  <c r="K16" i="1"/>
  <c r="L16" i="1"/>
  <c r="M16" i="1"/>
  <c r="J16" i="1"/>
  <c r="J18" i="1" s="1"/>
  <c r="I16" i="1"/>
  <c r="F16" i="2"/>
  <c r="D16" i="2"/>
  <c r="B18" i="2"/>
  <c r="C16" i="2"/>
  <c r="E16" i="2"/>
  <c r="D17" i="3"/>
  <c r="D19" i="3" s="1"/>
  <c r="D18" i="3"/>
  <c r="I17" i="3"/>
  <c r="I19" i="3" s="1"/>
  <c r="K17" i="3"/>
  <c r="K19" i="3" s="1"/>
  <c r="J17" i="3"/>
  <c r="J19" i="3" s="1"/>
  <c r="B17" i="3"/>
  <c r="B19" i="3" s="1"/>
  <c r="G18" i="2" l="1"/>
  <c r="G17" i="2"/>
  <c r="G19" i="2" s="1"/>
  <c r="E18" i="2"/>
  <c r="E17" i="2"/>
  <c r="E19" i="2" s="1"/>
  <c r="D17" i="2"/>
  <c r="D19" i="2" s="1"/>
  <c r="D18" i="2"/>
  <c r="C18" i="2"/>
  <c r="C17" i="2"/>
  <c r="C19" i="2" s="1"/>
  <c r="F18" i="2"/>
  <c r="F17" i="2"/>
  <c r="F19" i="2" s="1"/>
  <c r="B17" i="2"/>
  <c r="B19" i="2" s="1"/>
  <c r="B18" i="1"/>
  <c r="M18" i="1"/>
  <c r="F18" i="1"/>
  <c r="E18" i="1"/>
  <c r="H18" i="1"/>
  <c r="D18" i="1"/>
  <c r="G18" i="1"/>
  <c r="J17" i="2"/>
  <c r="J19" i="2" s="1"/>
  <c r="J17" i="1"/>
  <c r="J19" i="1" s="1"/>
  <c r="I17" i="1" l="1"/>
  <c r="I19" i="1" s="1"/>
  <c r="I18" i="1"/>
  <c r="L17" i="1"/>
  <c r="L19" i="1" s="1"/>
  <c r="L18" i="1"/>
  <c r="K17" i="1"/>
  <c r="K19" i="1" s="1"/>
  <c r="K18" i="1"/>
  <c r="M17" i="1"/>
  <c r="M19" i="1" s="1"/>
  <c r="I17" i="2"/>
  <c r="I19" i="2" s="1"/>
  <c r="C17" i="1"/>
  <c r="C19" i="1" s="1"/>
  <c r="D17" i="1"/>
  <c r="D19" i="1" s="1"/>
  <c r="E17" i="1"/>
  <c r="E19" i="1" s="1"/>
  <c r="F17" i="1"/>
  <c r="F19" i="1" s="1"/>
  <c r="G17" i="1"/>
  <c r="G19" i="1" s="1"/>
  <c r="H17" i="1"/>
  <c r="H19" i="1" s="1"/>
  <c r="B17" i="1"/>
  <c r="B19" i="1" s="1"/>
</calcChain>
</file>

<file path=xl/sharedStrings.xml><?xml version="1.0" encoding="utf-8"?>
<sst xmlns="http://schemas.openxmlformats.org/spreadsheetml/2006/main" count="95" uniqueCount="42">
  <si>
    <t>Employee Name</t>
  </si>
  <si>
    <t>FTE %</t>
  </si>
  <si>
    <t>Months in contract</t>
  </si>
  <si>
    <t>Months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</si>
  <si>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</si>
  <si>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</si>
  <si>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</si>
  <si>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</si>
  <si>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</si>
  <si>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</si>
  <si>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</si>
  <si>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</si>
  <si>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</si>
  <si>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April</t>
  </si>
  <si>
    <t xml:space="preserve">May </t>
  </si>
  <si>
    <t>June</t>
  </si>
  <si>
    <t>Effort Per Month</t>
  </si>
  <si>
    <t>Allowable on Sponsor Funds</t>
  </si>
  <si>
    <t>To be Cost Shared</t>
  </si>
  <si>
    <t>Grant Number</t>
  </si>
  <si>
    <t>Minnie Mouse</t>
  </si>
  <si>
    <t>Donald Duck</t>
  </si>
  <si>
    <t>Budget Period</t>
  </si>
  <si>
    <t>Cost Share Fund</t>
  </si>
  <si>
    <t>Monthly Salary</t>
  </si>
  <si>
    <t>Monthly Salary on Grant</t>
  </si>
  <si>
    <t>Direct Charge % for Compliance</t>
  </si>
  <si>
    <t>Cost Share % for Compliance</t>
  </si>
  <si>
    <t>Effort % Direct Charge for Compliance</t>
  </si>
  <si>
    <t>Effort % Cost Share For Compliance</t>
  </si>
  <si>
    <t>Institution Base Salary/Annual Salary</t>
  </si>
  <si>
    <t>Institutional Base Salary/Annual Salary</t>
  </si>
  <si>
    <t>Person ID</t>
  </si>
  <si>
    <t>00000002</t>
  </si>
  <si>
    <t>00000003</t>
  </si>
  <si>
    <t>00000001</t>
  </si>
  <si>
    <t>Mickey Mouse</t>
  </si>
  <si>
    <t>**Fields highlighted in blue need to be completed by the department.</t>
  </si>
  <si>
    <t>Annual Salary Cap (July to December)</t>
  </si>
  <si>
    <t>Annual Salary Cap (January to June)</t>
  </si>
  <si>
    <t>Annual Salary Cap (August to December)</t>
  </si>
  <si>
    <t>Annual Salary Cap (January to 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</si>
</sst>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>
      <alignment horizontal="right"/>
    </xf>
    <xf numFmtId="44" fontId="0" fillId="0" borderId="1" xfId="1" applyFont="1" applyBorder="1" applyAlignment="1" applyProtection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44" fontId="0" fillId="0" borderId="1" xfId="1" applyFont="1" applyBorder="1" applyAlignment="1" applyProtection="1">
      <alignment horizontal="right"/>
      <protection hidden="1"/>
    </xf>
    <xf numFmtId="10" fontId="0" fillId="0" borderId="1" xfId="2" applyNumberFormat="1" applyFont="1" applyBorder="1" applyAlignment="1" applyProtection="1">
      <alignment horizontal="right"/>
      <protection hidden="1"/>
    </xf>
    <xf numFmtId="0" fontId="0" fillId="0" borderId="0" xfId="0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1" xfId="1" applyFont="1" applyBorder="1" applyAlignment="1" applyProtection="1">
      <alignment horizontal="right"/>
    </xf>
    <xf numFmtId="10" fontId="0" fillId="0" borderId="1" xfId="2" applyNumberFormat="1" applyFont="1" applyBorder="1" applyAlignment="1" applyProtection="1">
      <alignment horizontal="right"/>
    </xf>
    <xf numFmtId="10" fontId="0" fillId="0" borderId="0" xfId="2" applyNumberFormat="1" applyFont="1" applyBorder="1" applyAlignment="1" applyProtection="1">
      <alignment horizontal="right"/>
    </xf>
    <xf numFmtId="10" fontId="0" fillId="0" borderId="0" xfId="0" applyNumberFormat="1"/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10" fontId="2" fillId="2" borderId="1" xfId="2" applyNumberFormat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808B8"/>
      <color rgb="FF22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3324224</xdr:colOff>
      <xdr:row>10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4F63D2-FAC1-46FE-856A-779E5968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4224" cy="2495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3057525</xdr:colOff>
      <xdr:row>10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9C1A8-EA92-43E7-9406-72375B21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49"/>
          <a:ext cx="3048000" cy="2466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19049</xdr:rowOff>
    </xdr:from>
    <xdr:to>
      <xdr:col>0</xdr:col>
      <xdr:colOff>3305175</xdr:colOff>
      <xdr:row>9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A13EB-BEF7-48DC-B875-6C4A0779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9049"/>
          <a:ext cx="3295651" cy="24479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B14" sqref="B14"/>
    </sheetView>
  </sheetViews>
  <sheetFormatPr defaultColWidth="9.1796875" defaultRowHeight="14.5" x14ac:dyDescent="0.35"/>
  <cols>
    <col min="1" max="1" width="65" bestFit="1" customWidth="1"/>
    <col min="2" max="2" width="24" customWidth="1"/>
    <col min="3" max="3" width="21.54296875" bestFit="1" customWidth="1"/>
    <col min="4" max="13" width="14.26953125" bestFit="1" customWidth="1"/>
    <col min="19" max="19" width="10" bestFit="1" customWidth="1"/>
  </cols>
  <sheetData>
    <row r="1" spans="1:13" x14ac:dyDescent="0.35">
      <c r="B1" s="12" t="s">
        <v>19</v>
      </c>
      <c r="C1" s="20"/>
    </row>
    <row r="2" spans="1:13" x14ac:dyDescent="0.35">
      <c r="B2" s="12" t="s">
        <v>22</v>
      </c>
      <c r="C2" s="20"/>
    </row>
    <row r="3" spans="1:13" x14ac:dyDescent="0.35">
      <c r="B3" s="12" t="s">
        <v>23</v>
      </c>
      <c r="C3" s="21"/>
    </row>
    <row r="4" spans="1:13" x14ac:dyDescent="0.35">
      <c r="B4" s="12" t="s">
        <v>32</v>
      </c>
      <c r="C4" s="21" t="s">
        <v>35</v>
      </c>
    </row>
    <row r="5" spans="1:13" x14ac:dyDescent="0.35">
      <c r="B5" s="12" t="s">
        <v>0</v>
      </c>
      <c r="C5" s="20" t="s">
        <v>36</v>
      </c>
    </row>
    <row r="6" spans="1:13" x14ac:dyDescent="0.35">
      <c r="B6" s="12" t="s">
        <v>1</v>
      </c>
      <c r="C6" s="26">
        <v>1</v>
      </c>
    </row>
    <row r="7" spans="1:13" ht="29" x14ac:dyDescent="0.35">
      <c r="B7" s="13" t="s">
        <v>31</v>
      </c>
      <c r="C7" s="22">
        <v>310000</v>
      </c>
    </row>
    <row r="8" spans="1:13" ht="29" x14ac:dyDescent="0.35">
      <c r="B8" s="13" t="s">
        <v>38</v>
      </c>
      <c r="C8" s="3">
        <f>(C6*(225700/12)*C10)</f>
        <v>225700</v>
      </c>
    </row>
    <row r="9" spans="1:13" ht="29" x14ac:dyDescent="0.35">
      <c r="B9" s="13" t="s">
        <v>39</v>
      </c>
      <c r="C9" s="3">
        <f>(C6*(225700/12)*C10)</f>
        <v>225700</v>
      </c>
    </row>
    <row r="10" spans="1:13" x14ac:dyDescent="0.35">
      <c r="B10" s="12" t="s">
        <v>2</v>
      </c>
      <c r="C10" s="14">
        <v>12</v>
      </c>
    </row>
    <row r="12" spans="1:13" x14ac:dyDescent="0.35">
      <c r="A12" s="2" t="s">
        <v>3</v>
      </c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2" t="s">
        <v>15</v>
      </c>
    </row>
    <row r="13" spans="1:13" x14ac:dyDescent="0.35">
      <c r="A13" s="2" t="s">
        <v>24</v>
      </c>
      <c r="B13" s="15">
        <f>$C$7/$C$10</f>
        <v>25833.333333333332</v>
      </c>
      <c r="C13" s="15">
        <f t="shared" ref="C13:M13" si="0">$C$7/$C$10</f>
        <v>25833.333333333332</v>
      </c>
      <c r="D13" s="15">
        <f t="shared" si="0"/>
        <v>25833.333333333332</v>
      </c>
      <c r="E13" s="15">
        <f t="shared" si="0"/>
        <v>25833.333333333332</v>
      </c>
      <c r="F13" s="15">
        <f t="shared" si="0"/>
        <v>25833.333333333332</v>
      </c>
      <c r="G13" s="15">
        <f t="shared" si="0"/>
        <v>25833.333333333332</v>
      </c>
      <c r="H13" s="15">
        <f t="shared" si="0"/>
        <v>25833.333333333332</v>
      </c>
      <c r="I13" s="15">
        <f t="shared" si="0"/>
        <v>25833.333333333332</v>
      </c>
      <c r="J13" s="15">
        <f t="shared" si="0"/>
        <v>25833.333333333332</v>
      </c>
      <c r="K13" s="15">
        <f t="shared" si="0"/>
        <v>25833.333333333332</v>
      </c>
      <c r="L13" s="15">
        <f t="shared" si="0"/>
        <v>25833.333333333332</v>
      </c>
      <c r="M13" s="15">
        <f t="shared" si="0"/>
        <v>25833.333333333332</v>
      </c>
    </row>
    <row r="14" spans="1:13" x14ac:dyDescent="0.35">
      <c r="A14" s="4" t="s">
        <v>16</v>
      </c>
      <c r="B14" s="23">
        <v>0.11</v>
      </c>
      <c r="C14" s="23">
        <v>0.11</v>
      </c>
      <c r="D14" s="23">
        <v>0.11260000000000001</v>
      </c>
      <c r="E14" s="23">
        <v>0.11260000000000001</v>
      </c>
      <c r="F14" s="23">
        <v>0.11260000000000001</v>
      </c>
      <c r="G14" s="23">
        <v>0.11260000000000001</v>
      </c>
      <c r="H14" s="23">
        <v>0.11260000000000001</v>
      </c>
      <c r="I14" s="23">
        <v>0.11260000000000001</v>
      </c>
      <c r="J14" s="23">
        <v>0.11260000000000001</v>
      </c>
      <c r="K14" s="23">
        <v>0.12</v>
      </c>
      <c r="L14" s="23">
        <v>0.12</v>
      </c>
      <c r="M14" s="23">
        <v>0.12</v>
      </c>
    </row>
    <row r="15" spans="1:13" x14ac:dyDescent="0.35">
      <c r="A15" s="4" t="s">
        <v>25</v>
      </c>
      <c r="B15" s="16">
        <f>B13*B14</f>
        <v>2841.6666666666665</v>
      </c>
      <c r="C15" s="16">
        <f t="shared" ref="C15:M15" si="1">C13*C14</f>
        <v>2841.6666666666665</v>
      </c>
      <c r="D15" s="16">
        <f t="shared" si="1"/>
        <v>2908.8333333333335</v>
      </c>
      <c r="E15" s="16">
        <f t="shared" si="1"/>
        <v>2908.8333333333335</v>
      </c>
      <c r="F15" s="16">
        <f t="shared" si="1"/>
        <v>2908.8333333333335</v>
      </c>
      <c r="G15" s="16">
        <f t="shared" si="1"/>
        <v>2908.8333333333335</v>
      </c>
      <c r="H15" s="16">
        <f t="shared" si="1"/>
        <v>2908.8333333333335</v>
      </c>
      <c r="I15" s="16">
        <f t="shared" si="1"/>
        <v>2908.8333333333335</v>
      </c>
      <c r="J15" s="16">
        <f t="shared" si="1"/>
        <v>2908.8333333333335</v>
      </c>
      <c r="K15" s="16">
        <f t="shared" si="1"/>
        <v>3099.9999999999995</v>
      </c>
      <c r="L15" s="16">
        <f t="shared" si="1"/>
        <v>3099.9999999999995</v>
      </c>
      <c r="M15" s="16">
        <f t="shared" si="1"/>
        <v>3099.9999999999995</v>
      </c>
    </row>
    <row r="16" spans="1:13" x14ac:dyDescent="0.35">
      <c r="A16" s="4" t="s">
        <v>17</v>
      </c>
      <c r="B16" s="16">
        <f>(($C$8)/$C$10)*B14</f>
        <v>2068.9166666666665</v>
      </c>
      <c r="C16" s="16">
        <f t="shared" ref="C16:G16" si="2">(($C$8)/$C$10)*C14</f>
        <v>2068.9166666666665</v>
      </c>
      <c r="D16" s="16">
        <f t="shared" si="2"/>
        <v>2117.8183333333332</v>
      </c>
      <c r="E16" s="16">
        <f t="shared" si="2"/>
        <v>2117.8183333333332</v>
      </c>
      <c r="F16" s="16">
        <f t="shared" si="2"/>
        <v>2117.8183333333332</v>
      </c>
      <c r="G16" s="16">
        <f t="shared" si="2"/>
        <v>2117.8183333333332</v>
      </c>
      <c r="H16" s="16">
        <f>(($C$9)/$C$10)*H14</f>
        <v>2117.8183333333332</v>
      </c>
      <c r="I16" s="16">
        <f>(($C$9)/$C$10)*I14</f>
        <v>2117.8183333333332</v>
      </c>
      <c r="J16" s="16">
        <f t="shared" ref="J16:M16" si="3">(($C$9)/$C$10)*J14</f>
        <v>2117.8183333333332</v>
      </c>
      <c r="K16" s="16">
        <f t="shared" si="3"/>
        <v>2256.9999999999995</v>
      </c>
      <c r="L16" s="16">
        <f t="shared" si="3"/>
        <v>2256.9999999999995</v>
      </c>
      <c r="M16" s="16">
        <f t="shared" si="3"/>
        <v>2256.9999999999995</v>
      </c>
    </row>
    <row r="17" spans="1:13" x14ac:dyDescent="0.35">
      <c r="A17" s="4" t="s">
        <v>18</v>
      </c>
      <c r="B17" s="16">
        <f t="shared" ref="B17:M17" si="4">(($C$7/$C$10)*B14)-B16</f>
        <v>772.75</v>
      </c>
      <c r="C17" s="16">
        <f t="shared" si="4"/>
        <v>772.75</v>
      </c>
      <c r="D17" s="16">
        <f t="shared" si="4"/>
        <v>791.01500000000033</v>
      </c>
      <c r="E17" s="16">
        <f t="shared" si="4"/>
        <v>791.01500000000033</v>
      </c>
      <c r="F17" s="16">
        <f t="shared" si="4"/>
        <v>791.01500000000033</v>
      </c>
      <c r="G17" s="16">
        <f t="shared" si="4"/>
        <v>791.01500000000033</v>
      </c>
      <c r="H17" s="16">
        <f t="shared" si="4"/>
        <v>791.01500000000033</v>
      </c>
      <c r="I17" s="16">
        <f t="shared" si="4"/>
        <v>791.01500000000033</v>
      </c>
      <c r="J17" s="16">
        <f t="shared" si="4"/>
        <v>791.01500000000033</v>
      </c>
      <c r="K17" s="16">
        <f t="shared" si="4"/>
        <v>843</v>
      </c>
      <c r="L17" s="16">
        <f t="shared" si="4"/>
        <v>843</v>
      </c>
      <c r="M17" s="16">
        <f t="shared" si="4"/>
        <v>843</v>
      </c>
    </row>
    <row r="18" spans="1:13" x14ac:dyDescent="0.35">
      <c r="A18" s="4" t="s">
        <v>26</v>
      </c>
      <c r="B18" s="17">
        <f>ROUNDDOWN((B16/($C$7/$C$10)),4)</f>
        <v>0.08</v>
      </c>
      <c r="C18" s="17">
        <f t="shared" ref="C18:M18" si="5">ROUNDDOWN((C16/($C$7/$C$10)),4)</f>
        <v>0.08</v>
      </c>
      <c r="D18" s="17">
        <f t="shared" si="5"/>
        <v>8.1900000000000001E-2</v>
      </c>
      <c r="E18" s="17">
        <f t="shared" si="5"/>
        <v>8.1900000000000001E-2</v>
      </c>
      <c r="F18" s="17">
        <f t="shared" si="5"/>
        <v>8.1900000000000001E-2</v>
      </c>
      <c r="G18" s="17">
        <f t="shared" si="5"/>
        <v>8.1900000000000001E-2</v>
      </c>
      <c r="H18" s="17">
        <f t="shared" si="5"/>
        <v>8.1900000000000001E-2</v>
      </c>
      <c r="I18" s="17">
        <f t="shared" si="5"/>
        <v>8.1900000000000001E-2</v>
      </c>
      <c r="J18" s="17">
        <f t="shared" si="5"/>
        <v>8.1900000000000001E-2</v>
      </c>
      <c r="K18" s="17">
        <f t="shared" si="5"/>
        <v>8.7300000000000003E-2</v>
      </c>
      <c r="L18" s="17">
        <f t="shared" si="5"/>
        <v>8.7300000000000003E-2</v>
      </c>
      <c r="M18" s="17">
        <f t="shared" si="5"/>
        <v>8.7300000000000003E-2</v>
      </c>
    </row>
    <row r="19" spans="1:13" x14ac:dyDescent="0.35">
      <c r="A19" s="4" t="s">
        <v>27</v>
      </c>
      <c r="B19" s="17">
        <f>ROUNDUP((B17/($C$7/$C$10)),4)</f>
        <v>0.03</v>
      </c>
      <c r="C19" s="17">
        <f t="shared" ref="C19:M19" si="6">ROUNDUP((C17/($C$7/$C$10)),4)</f>
        <v>0.03</v>
      </c>
      <c r="D19" s="17">
        <f t="shared" si="6"/>
        <v>3.0699999999999998E-2</v>
      </c>
      <c r="E19" s="17">
        <f t="shared" si="6"/>
        <v>3.0699999999999998E-2</v>
      </c>
      <c r="F19" s="17">
        <f t="shared" si="6"/>
        <v>3.0699999999999998E-2</v>
      </c>
      <c r="G19" s="17">
        <f t="shared" si="6"/>
        <v>3.0699999999999998E-2</v>
      </c>
      <c r="H19" s="17">
        <f t="shared" si="6"/>
        <v>3.0699999999999998E-2</v>
      </c>
      <c r="I19" s="17">
        <f t="shared" si="6"/>
        <v>3.0699999999999998E-2</v>
      </c>
      <c r="J19" s="17">
        <f t="shared" si="6"/>
        <v>3.0699999999999998E-2</v>
      </c>
      <c r="K19" s="17">
        <f t="shared" si="6"/>
        <v>3.27E-2</v>
      </c>
      <c r="L19" s="17">
        <f t="shared" si="6"/>
        <v>3.27E-2</v>
      </c>
      <c r="M19" s="17">
        <f t="shared" si="6"/>
        <v>3.27E-2</v>
      </c>
    </row>
    <row r="20" spans="1:13" x14ac:dyDescent="0.35">
      <c r="A20" s="1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35">
      <c r="A21" s="24" t="s">
        <v>37</v>
      </c>
    </row>
    <row r="25" spans="1:13" x14ac:dyDescent="0.35">
      <c r="C25" s="19"/>
    </row>
  </sheetData>
  <sheetProtection algorithmName="SHA-512" hashValue="KPeYK/XLG0Ua5r6A9U8xPX28jVf3EJeJZ0BYii4vWsOE4PGQz6zPOOKcwSvMzRHWCNtDpEC6t/LXfytHXnha+Q==" saltValue="kdo4cFaInqUvvkTl7iOSxA==" spinCount="100000" sheet="1" objects="1" scenarios="1" selectLockedCells="1"/>
  <protectedRanges>
    <protectedRange sqref="C1:C7" name="Range1" securityDescriptor="O:WDG:WDD:(A;;CC;;;AU)"/>
    <protectedRange sqref="B14:M14" name="Range2" securityDescriptor="O:WDG:WDD:(A;;CC;;;AU)"/>
  </protectedRange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B10" sqref="B10"/>
    </sheetView>
  </sheetViews>
  <sheetFormatPr defaultRowHeight="14.5" x14ac:dyDescent="0.35"/>
  <cols>
    <col min="1" max="1" width="64.81640625" bestFit="1" customWidth="1"/>
    <col min="2" max="2" width="22.54296875" bestFit="1" customWidth="1"/>
    <col min="3" max="3" width="22.54296875" customWidth="1"/>
    <col min="4" max="11" width="15.26953125" bestFit="1" customWidth="1"/>
  </cols>
  <sheetData>
    <row r="1" spans="1:11" x14ac:dyDescent="0.35">
      <c r="B1" s="1" t="s">
        <v>19</v>
      </c>
      <c r="C1" s="20"/>
    </row>
    <row r="2" spans="1:11" x14ac:dyDescent="0.35">
      <c r="B2" s="1" t="s">
        <v>22</v>
      </c>
      <c r="C2" s="20"/>
    </row>
    <row r="3" spans="1:11" x14ac:dyDescent="0.35">
      <c r="B3" s="1" t="s">
        <v>23</v>
      </c>
      <c r="C3" s="21"/>
    </row>
    <row r="4" spans="1:11" x14ac:dyDescent="0.35">
      <c r="B4" s="1" t="s">
        <v>32</v>
      </c>
      <c r="C4" s="21" t="s">
        <v>33</v>
      </c>
    </row>
    <row r="5" spans="1:11" x14ac:dyDescent="0.35">
      <c r="B5" s="1" t="s">
        <v>0</v>
      </c>
      <c r="C5" s="20" t="s">
        <v>20</v>
      </c>
    </row>
    <row r="6" spans="1:11" x14ac:dyDescent="0.35">
      <c r="B6" s="1" t="s">
        <v>1</v>
      </c>
      <c r="C6" s="26">
        <v>0.75</v>
      </c>
    </row>
    <row r="7" spans="1:11" ht="29" x14ac:dyDescent="0.35">
      <c r="B7" s="5" t="s">
        <v>30</v>
      </c>
      <c r="C7" s="22">
        <v>150000</v>
      </c>
    </row>
    <row r="8" spans="1:11" ht="29" x14ac:dyDescent="0.35">
      <c r="B8" s="5" t="s">
        <v>40</v>
      </c>
      <c r="C8" s="3">
        <f>(C6*(225700/12)*C10)</f>
        <v>141062.5</v>
      </c>
    </row>
    <row r="9" spans="1:11" ht="29" x14ac:dyDescent="0.35">
      <c r="B9" s="5" t="s">
        <v>41</v>
      </c>
      <c r="C9" s="3">
        <f>(C6*(225700/12)*C10)</f>
        <v>141062.5</v>
      </c>
    </row>
    <row r="10" spans="1:11" x14ac:dyDescent="0.35">
      <c r="B10" s="1" t="s">
        <v>2</v>
      </c>
      <c r="C10" s="6">
        <v>10</v>
      </c>
    </row>
    <row r="12" spans="1:11" x14ac:dyDescent="0.3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35">
      <c r="A13" s="4" t="s">
        <v>24</v>
      </c>
      <c r="B13" s="9">
        <f>$C$7/$C$10</f>
        <v>15000</v>
      </c>
      <c r="C13" s="9">
        <f t="shared" ref="C13:K13" si="0">$C$7/$C$10</f>
        <v>15000</v>
      </c>
      <c r="D13" s="9">
        <f t="shared" si="0"/>
        <v>15000</v>
      </c>
      <c r="E13" s="9">
        <f t="shared" si="0"/>
        <v>15000</v>
      </c>
      <c r="F13" s="9">
        <f t="shared" si="0"/>
        <v>15000</v>
      </c>
      <c r="G13" s="9">
        <f t="shared" si="0"/>
        <v>15000</v>
      </c>
      <c r="H13" s="9">
        <f t="shared" si="0"/>
        <v>15000</v>
      </c>
      <c r="I13" s="9">
        <f t="shared" si="0"/>
        <v>15000</v>
      </c>
      <c r="J13" s="9">
        <f t="shared" si="0"/>
        <v>15000</v>
      </c>
      <c r="K13" s="9">
        <f t="shared" si="0"/>
        <v>15000</v>
      </c>
    </row>
    <row r="14" spans="1:11" x14ac:dyDescent="0.35">
      <c r="A14" s="4" t="s">
        <v>16</v>
      </c>
      <c r="B14" s="23">
        <v>0.1</v>
      </c>
      <c r="C14" s="23">
        <v>0.1</v>
      </c>
      <c r="D14" s="23">
        <v>0.1</v>
      </c>
      <c r="E14" s="23">
        <v>0.1</v>
      </c>
      <c r="F14" s="23">
        <v>0.1</v>
      </c>
      <c r="G14" s="23">
        <v>0.1</v>
      </c>
      <c r="H14" s="23">
        <v>0.1</v>
      </c>
      <c r="I14" s="23">
        <v>0.1</v>
      </c>
      <c r="J14" s="23">
        <v>0.1</v>
      </c>
      <c r="K14" s="23">
        <v>0.1</v>
      </c>
    </row>
    <row r="15" spans="1:11" x14ac:dyDescent="0.35">
      <c r="A15" s="4" t="s">
        <v>25</v>
      </c>
      <c r="B15" s="9">
        <f>B13*B14</f>
        <v>1500</v>
      </c>
      <c r="C15" s="9">
        <f t="shared" ref="C15:K15" si="1">C13*C14</f>
        <v>1500</v>
      </c>
      <c r="D15" s="9">
        <f t="shared" si="1"/>
        <v>1500</v>
      </c>
      <c r="E15" s="9">
        <f t="shared" si="1"/>
        <v>1500</v>
      </c>
      <c r="F15" s="9">
        <f t="shared" si="1"/>
        <v>1500</v>
      </c>
      <c r="G15" s="9">
        <f t="shared" si="1"/>
        <v>1500</v>
      </c>
      <c r="H15" s="9">
        <f t="shared" si="1"/>
        <v>1500</v>
      </c>
      <c r="I15" s="9">
        <f t="shared" si="1"/>
        <v>1500</v>
      </c>
      <c r="J15" s="9">
        <f t="shared" si="1"/>
        <v>1500</v>
      </c>
      <c r="K15" s="9">
        <f t="shared" si="1"/>
        <v>1500</v>
      </c>
    </row>
    <row r="16" spans="1:11" x14ac:dyDescent="0.35">
      <c r="A16" s="4" t="s">
        <v>17</v>
      </c>
      <c r="B16" s="9">
        <f>(($C$8)/$C$10)*B14</f>
        <v>1410.625</v>
      </c>
      <c r="C16" s="9">
        <f t="shared" ref="C16:F16" si="2">(($C$8)/$C$10)*C14</f>
        <v>1410.625</v>
      </c>
      <c r="D16" s="9">
        <f t="shared" si="2"/>
        <v>1410.625</v>
      </c>
      <c r="E16" s="9">
        <f t="shared" si="2"/>
        <v>1410.625</v>
      </c>
      <c r="F16" s="9">
        <f t="shared" si="2"/>
        <v>1410.625</v>
      </c>
      <c r="G16" s="9">
        <f>(($C$9)/$C$10)*G14</f>
        <v>1410.625</v>
      </c>
      <c r="H16" s="9">
        <f>((($C$9)/$C$10))*H14</f>
        <v>1410.625</v>
      </c>
      <c r="I16" s="9">
        <f t="shared" ref="I16:K16" si="3">((($C$9)/$C$10))*I14</f>
        <v>1410.625</v>
      </c>
      <c r="J16" s="9">
        <f t="shared" si="3"/>
        <v>1410.625</v>
      </c>
      <c r="K16" s="9">
        <f t="shared" si="3"/>
        <v>1410.625</v>
      </c>
    </row>
    <row r="17" spans="1:11" x14ac:dyDescent="0.35">
      <c r="A17" s="4" t="s">
        <v>18</v>
      </c>
      <c r="B17" s="9">
        <f>(($C$7/$C$10)*B14)-B16</f>
        <v>89.375</v>
      </c>
      <c r="C17" s="9">
        <f t="shared" ref="C17:G17" si="4">(($C$7/$C$10)*C14)-C16</f>
        <v>89.375</v>
      </c>
      <c r="D17" s="9">
        <f t="shared" si="4"/>
        <v>89.375</v>
      </c>
      <c r="E17" s="9">
        <f t="shared" si="4"/>
        <v>89.375</v>
      </c>
      <c r="F17" s="9">
        <f t="shared" si="4"/>
        <v>89.375</v>
      </c>
      <c r="G17" s="9">
        <f t="shared" si="4"/>
        <v>89.375</v>
      </c>
      <c r="H17" s="9">
        <f>(($C$7/$C$10)*H14)-H16</f>
        <v>89.375</v>
      </c>
      <c r="I17" s="9">
        <f>(($C$7/$C$10)*I14)-I16</f>
        <v>89.375</v>
      </c>
      <c r="J17" s="9">
        <f>(($C$7/$C$10)*J14)-J16</f>
        <v>89.375</v>
      </c>
      <c r="K17" s="9">
        <f>(($C$7/$C$10)*K14)-K16</f>
        <v>89.375</v>
      </c>
    </row>
    <row r="18" spans="1:11" x14ac:dyDescent="0.35">
      <c r="A18" s="4" t="s">
        <v>28</v>
      </c>
      <c r="B18" s="10">
        <f>ROUNDDOWN((B16/($C$7/$C$10)),4)</f>
        <v>9.4E-2</v>
      </c>
      <c r="C18" s="10">
        <f t="shared" ref="C18:K18" si="5">ROUNDDOWN((C16/($C$7/$C$10)),4)</f>
        <v>9.4E-2</v>
      </c>
      <c r="D18" s="10">
        <f t="shared" si="5"/>
        <v>9.4E-2</v>
      </c>
      <c r="E18" s="10">
        <f t="shared" si="5"/>
        <v>9.4E-2</v>
      </c>
      <c r="F18" s="10">
        <f t="shared" si="5"/>
        <v>9.4E-2</v>
      </c>
      <c r="G18" s="10">
        <f t="shared" si="5"/>
        <v>9.4E-2</v>
      </c>
      <c r="H18" s="10">
        <f t="shared" si="5"/>
        <v>9.4E-2</v>
      </c>
      <c r="I18" s="10">
        <f t="shared" si="5"/>
        <v>9.4E-2</v>
      </c>
      <c r="J18" s="10">
        <f t="shared" si="5"/>
        <v>9.4E-2</v>
      </c>
      <c r="K18" s="10">
        <f t="shared" si="5"/>
        <v>9.4E-2</v>
      </c>
    </row>
    <row r="19" spans="1:11" x14ac:dyDescent="0.35">
      <c r="A19" s="4" t="s">
        <v>29</v>
      </c>
      <c r="B19" s="10">
        <f>ROUNDUP((B17/($C$7/$C$10)),4)</f>
        <v>6.0000000000000001E-3</v>
      </c>
      <c r="C19" s="10">
        <f t="shared" ref="C19:K19" si="6">ROUNDUP((C17/($C$7/$C$10)),4)</f>
        <v>6.0000000000000001E-3</v>
      </c>
      <c r="D19" s="10">
        <f t="shared" si="6"/>
        <v>6.0000000000000001E-3</v>
      </c>
      <c r="E19" s="10">
        <f t="shared" si="6"/>
        <v>6.0000000000000001E-3</v>
      </c>
      <c r="F19" s="10">
        <f t="shared" si="6"/>
        <v>6.0000000000000001E-3</v>
      </c>
      <c r="G19" s="10">
        <f t="shared" si="6"/>
        <v>6.0000000000000001E-3</v>
      </c>
      <c r="H19" s="10">
        <f t="shared" si="6"/>
        <v>6.0000000000000001E-3</v>
      </c>
      <c r="I19" s="10">
        <f t="shared" si="6"/>
        <v>6.0000000000000001E-3</v>
      </c>
      <c r="J19" s="10">
        <f t="shared" si="6"/>
        <v>6.0000000000000001E-3</v>
      </c>
      <c r="K19" s="10">
        <f t="shared" si="6"/>
        <v>6.0000000000000001E-3</v>
      </c>
    </row>
    <row r="21" spans="1:11" x14ac:dyDescent="0.35">
      <c r="A21" s="25" t="s">
        <v>37</v>
      </c>
    </row>
  </sheetData>
  <sheetProtection algorithmName="SHA-512" hashValue="/98UAwXox8gv9JAG6DjbiNl05NiIZdRpk0xPGrbfQruKUPRsrL9FvkYndMWBDX+X7uc7duycRs6iUCvzgxYB4w==" saltValue="FhhCdGMQpcLQ/FITi6HsQA==" spinCount="100000" sheet="1" objects="1" scenarios="1" selectLockedCells="1"/>
  <protectedRanges>
    <protectedRange algorithmName="SHA-512" hashValue="7FflwHmxZqesZXNZSfcuPXQhw21VkZk2LLcPyMGVPK4Lr6Mi0clRtAA0Wl98/Q6pfEPAj5vJ3H33M8kPBEc3xQ==" saltValue="1GvZv7/TaH1o5brEA20tXQ==" spinCount="100000" sqref="B14:K15" name="Range2" securityDescriptor="O:WDG:WDD:(A;;CC;;;AU)"/>
    <protectedRange algorithmName="SHA-512" hashValue="WeWkvhNkRF335ZqLkurxuOa3hXEA+lqUoBaUgPJTsHC6zkqeuIrkZ1wYLS5D2exUAHQUvVM8754YWy4tcXfYpQ==" saltValue="66PEyM8exV5gH4hvoOTXog==" spinCount="100000" sqref="C1:C7" name="Range1" securityDescriptor="O:WDG:WDD:(A;;CC;;;AU)"/>
  </protectedRange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workbookViewId="0">
      <selection activeCell="B10" sqref="B10"/>
    </sheetView>
  </sheetViews>
  <sheetFormatPr defaultRowHeight="14.5" x14ac:dyDescent="0.35"/>
  <cols>
    <col min="1" max="1" width="64.81640625" bestFit="1" customWidth="1"/>
    <col min="2" max="2" width="22.54296875" bestFit="1" customWidth="1"/>
    <col min="3" max="3" width="21.54296875" bestFit="1" customWidth="1"/>
    <col min="4" max="11" width="18" bestFit="1" customWidth="1"/>
  </cols>
  <sheetData>
    <row r="1" spans="1:11" x14ac:dyDescent="0.35">
      <c r="B1" s="1" t="s">
        <v>19</v>
      </c>
      <c r="C1" s="20"/>
    </row>
    <row r="2" spans="1:11" x14ac:dyDescent="0.35">
      <c r="B2" s="1" t="s">
        <v>22</v>
      </c>
      <c r="C2" s="20"/>
    </row>
    <row r="3" spans="1:11" x14ac:dyDescent="0.35">
      <c r="B3" s="1" t="s">
        <v>23</v>
      </c>
      <c r="C3" s="21"/>
    </row>
    <row r="4" spans="1:11" x14ac:dyDescent="0.35">
      <c r="B4" s="1" t="s">
        <v>32</v>
      </c>
      <c r="C4" s="21" t="s">
        <v>34</v>
      </c>
    </row>
    <row r="5" spans="1:11" x14ac:dyDescent="0.35">
      <c r="B5" s="1" t="s">
        <v>0</v>
      </c>
      <c r="C5" s="20" t="s">
        <v>21</v>
      </c>
    </row>
    <row r="6" spans="1:11" x14ac:dyDescent="0.35">
      <c r="B6" s="1" t="s">
        <v>1</v>
      </c>
      <c r="C6" s="26">
        <v>1</v>
      </c>
    </row>
    <row r="7" spans="1:11" ht="29" x14ac:dyDescent="0.35">
      <c r="B7" s="5" t="s">
        <v>31</v>
      </c>
      <c r="C7" s="22">
        <v>170000</v>
      </c>
    </row>
    <row r="8" spans="1:11" ht="29" x14ac:dyDescent="0.35">
      <c r="B8" s="5" t="s">
        <v>40</v>
      </c>
      <c r="C8" s="7">
        <f>(C6*(225700/12)*C10)</f>
        <v>169275</v>
      </c>
    </row>
    <row r="9" spans="1:11" ht="29" x14ac:dyDescent="0.35">
      <c r="B9" s="5" t="s">
        <v>41</v>
      </c>
      <c r="C9" s="7">
        <f>(C6*(225700/12)*C10)</f>
        <v>169275</v>
      </c>
    </row>
    <row r="10" spans="1:11" x14ac:dyDescent="0.35">
      <c r="B10" s="1" t="s">
        <v>2</v>
      </c>
      <c r="C10" s="8">
        <v>9</v>
      </c>
    </row>
    <row r="12" spans="1:11" x14ac:dyDescent="0.3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35">
      <c r="A13" s="4" t="s">
        <v>24</v>
      </c>
      <c r="B13" s="9">
        <f>0.5*(C7/C10)</f>
        <v>9444.4444444444453</v>
      </c>
      <c r="C13" s="9">
        <f>$C$7/$C$10</f>
        <v>18888.888888888891</v>
      </c>
      <c r="D13" s="9">
        <f t="shared" ref="D13:J13" si="0">$C$7/$C$10</f>
        <v>18888.888888888891</v>
      </c>
      <c r="E13" s="9">
        <f t="shared" si="0"/>
        <v>18888.888888888891</v>
      </c>
      <c r="F13" s="9">
        <f t="shared" si="0"/>
        <v>18888.888888888891</v>
      </c>
      <c r="G13" s="9">
        <f t="shared" si="0"/>
        <v>18888.888888888891</v>
      </c>
      <c r="H13" s="9">
        <f t="shared" si="0"/>
        <v>18888.888888888891</v>
      </c>
      <c r="I13" s="9">
        <f t="shared" si="0"/>
        <v>18888.888888888891</v>
      </c>
      <c r="J13" s="9">
        <f t="shared" si="0"/>
        <v>18888.888888888891</v>
      </c>
      <c r="K13" s="9">
        <f>0.5*(C7/C10)</f>
        <v>9444.4444444444453</v>
      </c>
    </row>
    <row r="14" spans="1:11" x14ac:dyDescent="0.35">
      <c r="A14" s="4" t="s">
        <v>16</v>
      </c>
      <c r="B14" s="23">
        <v>7.0000000000000007E-2</v>
      </c>
      <c r="C14" s="23">
        <v>7.0000000000000007E-2</v>
      </c>
      <c r="D14" s="23">
        <v>7.0000000000000007E-2</v>
      </c>
      <c r="E14" s="23">
        <v>7.0000000000000007E-2</v>
      </c>
      <c r="F14" s="23">
        <v>7.0000000000000007E-2</v>
      </c>
      <c r="G14" s="23">
        <v>7.0000000000000007E-2</v>
      </c>
      <c r="H14" s="23">
        <v>7.0000000000000007E-2</v>
      </c>
      <c r="I14" s="23">
        <v>7.0000000000000007E-2</v>
      </c>
      <c r="J14" s="23">
        <v>7.0000000000000007E-2</v>
      </c>
      <c r="K14" s="23">
        <v>7.0000000000000007E-2</v>
      </c>
    </row>
    <row r="15" spans="1:11" x14ac:dyDescent="0.35">
      <c r="A15" s="4" t="s">
        <v>25</v>
      </c>
      <c r="B15" s="9">
        <f>B13*B14</f>
        <v>661.1111111111112</v>
      </c>
      <c r="C15" s="9">
        <f t="shared" ref="C15:K15" si="1">C13*C14</f>
        <v>1322.2222222222224</v>
      </c>
      <c r="D15" s="9">
        <f t="shared" si="1"/>
        <v>1322.2222222222224</v>
      </c>
      <c r="E15" s="9">
        <f t="shared" si="1"/>
        <v>1322.2222222222224</v>
      </c>
      <c r="F15" s="9">
        <f t="shared" si="1"/>
        <v>1322.2222222222224</v>
      </c>
      <c r="G15" s="9">
        <f t="shared" si="1"/>
        <v>1322.2222222222224</v>
      </c>
      <c r="H15" s="9">
        <f t="shared" si="1"/>
        <v>1322.2222222222224</v>
      </c>
      <c r="I15" s="9">
        <f t="shared" si="1"/>
        <v>1322.2222222222224</v>
      </c>
      <c r="J15" s="9">
        <f t="shared" si="1"/>
        <v>1322.2222222222224</v>
      </c>
      <c r="K15" s="9">
        <f t="shared" si="1"/>
        <v>661.1111111111112</v>
      </c>
    </row>
    <row r="16" spans="1:11" x14ac:dyDescent="0.35">
      <c r="A16" s="4" t="s">
        <v>17</v>
      </c>
      <c r="B16" s="9">
        <f>((0.5*($C$8))/$C$10)*B14</f>
        <v>658.29166666666674</v>
      </c>
      <c r="C16" s="9">
        <f>(($C$8)/$C$10)*C14</f>
        <v>1316.5833333333335</v>
      </c>
      <c r="D16" s="9">
        <f t="shared" ref="D16:F16" si="2">(($C$8)/$C$10)*D14</f>
        <v>1316.5833333333335</v>
      </c>
      <c r="E16" s="9">
        <f t="shared" si="2"/>
        <v>1316.5833333333335</v>
      </c>
      <c r="F16" s="9">
        <f t="shared" si="2"/>
        <v>1316.5833333333335</v>
      </c>
      <c r="G16" s="9">
        <f>(($C$9)/$C$10)*G14</f>
        <v>1316.5833333333335</v>
      </c>
      <c r="H16" s="9">
        <f>(($C$9)/$C$10)*H14</f>
        <v>1316.5833333333335</v>
      </c>
      <c r="I16" s="9">
        <f t="shared" ref="I16:J16" si="3">(($C$9)/$C$10)*I14</f>
        <v>1316.5833333333335</v>
      </c>
      <c r="J16" s="9">
        <f t="shared" si="3"/>
        <v>1316.5833333333335</v>
      </c>
      <c r="K16" s="9">
        <f>((0.5*($C$9))/$C$10)*K14</f>
        <v>658.29166666666674</v>
      </c>
    </row>
    <row r="17" spans="1:11" x14ac:dyDescent="0.35">
      <c r="A17" s="4" t="s">
        <v>18</v>
      </c>
      <c r="B17" s="9">
        <f>(0.5*($C$7/$C$10)*B14)-B16</f>
        <v>2.8194444444444571</v>
      </c>
      <c r="C17" s="9">
        <f t="shared" ref="C17:J17" si="4">(($C$7/$C$10)*C14)-C16</f>
        <v>5.6388888888889142</v>
      </c>
      <c r="D17" s="9">
        <f t="shared" si="4"/>
        <v>5.6388888888889142</v>
      </c>
      <c r="E17" s="9">
        <f t="shared" si="4"/>
        <v>5.6388888888889142</v>
      </c>
      <c r="F17" s="9">
        <f t="shared" si="4"/>
        <v>5.6388888888889142</v>
      </c>
      <c r="G17" s="9">
        <f t="shared" si="4"/>
        <v>5.6388888888889142</v>
      </c>
      <c r="H17" s="9">
        <f t="shared" si="4"/>
        <v>5.6388888888889142</v>
      </c>
      <c r="I17" s="9">
        <f t="shared" si="4"/>
        <v>5.6388888888889142</v>
      </c>
      <c r="J17" s="9">
        <f t="shared" si="4"/>
        <v>5.6388888888889142</v>
      </c>
      <c r="K17" s="9">
        <f>((0.5*($C$7/$C$10)*K14)-K16)</f>
        <v>2.8194444444444571</v>
      </c>
    </row>
    <row r="18" spans="1:11" x14ac:dyDescent="0.35">
      <c r="A18" s="4" t="s">
        <v>28</v>
      </c>
      <c r="B18" s="10">
        <f>ROUNDDOWN((B16/(0.5*($C$7/$C$10))), 4)</f>
        <v>6.9699999999999998E-2</v>
      </c>
      <c r="C18" s="10">
        <f>ROUNDDOWN((C16/($C$7/$C$10)), 4)</f>
        <v>6.9699999999999998E-2</v>
      </c>
      <c r="D18" s="10">
        <f t="shared" ref="D18:J18" si="5">ROUNDDOWN((D16/($C$7/$C$10)), 4)</f>
        <v>6.9699999999999998E-2</v>
      </c>
      <c r="E18" s="10">
        <f t="shared" si="5"/>
        <v>6.9699999999999998E-2</v>
      </c>
      <c r="F18" s="10">
        <f t="shared" si="5"/>
        <v>6.9699999999999998E-2</v>
      </c>
      <c r="G18" s="10">
        <f t="shared" si="5"/>
        <v>6.9699999999999998E-2</v>
      </c>
      <c r="H18" s="10">
        <f t="shared" si="5"/>
        <v>6.9699999999999998E-2</v>
      </c>
      <c r="I18" s="10">
        <f t="shared" si="5"/>
        <v>6.9699999999999998E-2</v>
      </c>
      <c r="J18" s="10">
        <f t="shared" si="5"/>
        <v>6.9699999999999998E-2</v>
      </c>
      <c r="K18" s="10">
        <f>ROUNDDOWN((K16/(0.5*($C$7/$C$10))), 4)</f>
        <v>6.9699999999999998E-2</v>
      </c>
    </row>
    <row r="19" spans="1:11" x14ac:dyDescent="0.35">
      <c r="A19" s="4" t="s">
        <v>29</v>
      </c>
      <c r="B19" s="10">
        <f>ROUNDUP((B17/(0.5*($C$7/$C$10))), 4)</f>
        <v>3.0000000000000003E-4</v>
      </c>
      <c r="C19" s="10">
        <f>ROUNDUP((C17/($C$7/$C$10)), 4)</f>
        <v>3.0000000000000003E-4</v>
      </c>
      <c r="D19" s="10">
        <f t="shared" ref="D19:J19" si="6">ROUNDUP((D17/($C$7/$C$10)), 4)</f>
        <v>3.0000000000000003E-4</v>
      </c>
      <c r="E19" s="10">
        <f t="shared" si="6"/>
        <v>3.0000000000000003E-4</v>
      </c>
      <c r="F19" s="10">
        <f t="shared" si="6"/>
        <v>3.0000000000000003E-4</v>
      </c>
      <c r="G19" s="10">
        <f t="shared" si="6"/>
        <v>3.0000000000000003E-4</v>
      </c>
      <c r="H19" s="10">
        <f t="shared" si="6"/>
        <v>3.0000000000000003E-4</v>
      </c>
      <c r="I19" s="10">
        <f t="shared" si="6"/>
        <v>3.0000000000000003E-4</v>
      </c>
      <c r="J19" s="10">
        <f t="shared" si="6"/>
        <v>3.0000000000000003E-4</v>
      </c>
      <c r="K19" s="10">
        <f>ROUNDUP((K17/(0.5*($C$7/$C$10))), 4)</f>
        <v>3.0000000000000003E-4</v>
      </c>
    </row>
    <row r="21" spans="1:11" x14ac:dyDescent="0.35">
      <c r="A21" s="25" t="s">
        <v>37</v>
      </c>
    </row>
  </sheetData>
  <sheetProtection algorithmName="SHA-512" hashValue="FPXlTiJqcjbQE3yWwPnQ5LeNskl8qpiDRA0DUEqI/0j41dwOjp63NHmF9oIPqPHaG2nebYk53i5ArslJlQt3xg==" saltValue="YoJtoC002HqxqUBTnNemCw==" spinCount="100000" sheet="1" objects="1" scenarios="1" selectLockedCells="1"/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</vt:lpstr>
      <vt:lpstr>10 Month</vt:lpstr>
      <vt:lpstr>9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Spradlin, Penelope</dc:creator>
  <cp:lastModifiedBy>Wallace, Cherri S.</cp:lastModifiedBy>
  <cp:lastPrinted>2018-10-10T18:11:09Z</cp:lastPrinted>
  <dcterms:created xsi:type="dcterms:W3CDTF">2018-10-02T12:07:21Z</dcterms:created>
  <dcterms:modified xsi:type="dcterms:W3CDTF">2025-07-03T14:10:39Z</dcterms:modified>
</cp:coreProperties>
</file>